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mc:AlternateContent xmlns:mc="http://schemas.openxmlformats.org/markup-compatibility/2006">
    <mc:Choice Requires="x15">
      <x15ac:absPath xmlns:x15ac="http://schemas.microsoft.com/office/spreadsheetml/2010/11/ac" url="C:\Users\User\Desktop\"/>
    </mc:Choice>
  </mc:AlternateContent>
  <xr:revisionPtr revIDLastSave="0" documentId="8_{1C52017D-F36C-421E-89D1-0CF82B8E0E32}" xr6:coauthVersionLast="45" xr6:coauthVersionMax="45" xr10:uidLastSave="{00000000-0000-0000-0000-000000000000}"/>
  <bookViews>
    <workbookView xWindow="-108" yWindow="-108" windowWidth="23256" windowHeight="12576" tabRatio="884" activeTab="4"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 name="P_PZA" sheetId="25" r:id="rId11"/>
  </sheets>
  <externalReferences>
    <externalReference r:id="rId12"/>
  </externalReferences>
  <definedNames>
    <definedName name="_xlnm.Print_Area" localSheetId="3">Aktīvs!$A$1:$E$43</definedName>
    <definedName name="_xlnm.Print_Area" localSheetId="2">Info!$A$1:$G$33</definedName>
    <definedName name="_xlnm.Print_Area" localSheetId="6">'NP(netiesa)'!$A$1:$E$42</definedName>
    <definedName name="_xlnm.Print_Area" localSheetId="8">P_Aktīvs!$A$1:$H$77</definedName>
    <definedName name="_xlnm.Print_Area" localSheetId="9">P_Pasīvs!$A$1:$H$23</definedName>
    <definedName name="_xlnm.Print_Area" localSheetId="10">P_PZA!$A$1:$H$82</definedName>
    <definedName name="_xlnm.Print_Area" localSheetId="4">Pasīvs!$A$1:$E$31</definedName>
    <definedName name="_xlnm.Print_Area" localSheetId="7">'PK(vertikālā)'!$A$1:$E$27</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Aktīvs!$A$1:$E$43</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10" hidden="1">P_PZA!$A$1:$H$11</definedName>
    <definedName name="Z_B74F9DDE_709A_4814_BA4A_30104F40145A_.wvu.PrintArea" localSheetId="4" hidden="1">Pasīvs!$A$1:$E$31</definedName>
    <definedName name="Z_B74F9DDE_709A_4814_BA4A_30104F40145A_.wvu.PrintArea" localSheetId="7" hidden="1">'PK(vertikālā)'!$A$1:$E$27</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8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5" i="25" l="1"/>
  <c r="D22" i="33"/>
  <c r="D9" i="33" l="1"/>
  <c r="D6" i="6"/>
  <c r="D29" i="33" l="1"/>
  <c r="D6" i="7"/>
  <c r="D9" i="7" s="1"/>
  <c r="H12" i="23" l="1"/>
  <c r="H9" i="23"/>
  <c r="H13" i="23" s="1"/>
  <c r="E18" i="34"/>
  <c r="E8" i="6"/>
  <c r="D4" i="34" l="1"/>
  <c r="E4" i="34"/>
  <c r="E8" i="34"/>
  <c r="A26" i="34"/>
  <c r="C27" i="34" s="1"/>
  <c r="D5" i="33"/>
  <c r="E5" i="33"/>
  <c r="A12" i="33"/>
  <c r="A17" i="33" s="1"/>
  <c r="A19" i="33" s="1"/>
  <c r="D24" i="33"/>
  <c r="E24" i="33"/>
  <c r="E29" i="33"/>
  <c r="A41" i="33"/>
  <c r="C42" i="33" s="1"/>
  <c r="D7" i="34" l="1"/>
  <c r="D8" i="34" s="1"/>
  <c r="E24" i="5" l="1"/>
  <c r="D24" i="5"/>
  <c r="D15" i="33" l="1"/>
  <c r="F64" i="25"/>
  <c r="H64" i="25"/>
  <c r="F63" i="25"/>
  <c r="H63" i="25"/>
  <c r="F61" i="25"/>
  <c r="H61" i="25"/>
  <c r="G63" i="25" l="1"/>
  <c r="G64" i="25"/>
  <c r="H31" i="23"/>
  <c r="H27" i="23"/>
  <c r="H20" i="23"/>
  <c r="H32" i="23" l="1"/>
  <c r="H70" i="23" l="1"/>
  <c r="H69" i="23" s="1"/>
  <c r="H65" i="23"/>
  <c r="H58" i="23"/>
  <c r="H52" i="23"/>
  <c r="H47" i="23"/>
  <c r="H40" i="23"/>
  <c r="H53" i="23" l="1"/>
  <c r="H51" i="23"/>
  <c r="H71" i="23"/>
  <c r="H72" i="23" s="1"/>
  <c r="H11" i="23"/>
  <c r="A78" i="25" l="1"/>
  <c r="E79" i="25" s="1"/>
  <c r="H15" i="25" l="1"/>
  <c r="E15" i="25"/>
  <c r="H49" i="25"/>
  <c r="G49" i="25"/>
  <c r="F49" i="25"/>
  <c r="E49" i="25"/>
  <c r="D49" i="25"/>
  <c r="H55" i="23" l="1"/>
  <c r="H37" i="23"/>
  <c r="H17" i="23"/>
  <c r="H6" i="23"/>
  <c r="H60" i="25" l="1"/>
  <c r="G60" i="25"/>
  <c r="F60" i="25"/>
  <c r="D30" i="5" l="1"/>
  <c r="D32" i="5" s="1"/>
  <c r="D3" i="5" l="1"/>
  <c r="E3" i="5"/>
  <c r="D4" i="5"/>
  <c r="E4" i="5"/>
  <c r="D8" i="5"/>
  <c r="E8" i="5"/>
  <c r="D11" i="5"/>
  <c r="E11" i="5"/>
  <c r="A28" i="5"/>
  <c r="E30" i="5"/>
  <c r="A37" i="5"/>
  <c r="A41" i="5"/>
  <c r="C42" i="5" s="1"/>
  <c r="D16" i="5" l="1"/>
  <c r="D18" i="5" s="1"/>
  <c r="D34" i="5" s="1"/>
  <c r="H62" i="25"/>
  <c r="E32" i="5"/>
  <c r="D14" i="33"/>
  <c r="E16" i="5"/>
  <c r="F62" i="25"/>
  <c r="E18" i="5"/>
  <c r="H30" i="23"/>
  <c r="G62" i="25" l="1"/>
  <c r="E34" i="5"/>
  <c r="D19" i="6"/>
  <c r="D12" i="6"/>
  <c r="A19" i="7" l="1"/>
  <c r="A22" i="6"/>
  <c r="E51" i="25"/>
  <c r="F51" i="25"/>
  <c r="G51" i="25"/>
  <c r="H51" i="25"/>
  <c r="D51" i="25"/>
  <c r="B55" i="23" l="1"/>
  <c r="B37" i="23"/>
  <c r="B17" i="23"/>
  <c r="B6" i="23"/>
  <c r="E12" i="6" l="1"/>
  <c r="E9" i="7"/>
  <c r="E14" i="7" s="1"/>
  <c r="A8" i="7"/>
  <c r="A9" i="7" s="1"/>
  <c r="A10" i="7" s="1"/>
  <c r="A11" i="7" s="1"/>
  <c r="A12" i="7" s="1"/>
  <c r="A13" i="7" s="1"/>
  <c r="E16" i="7" l="1"/>
  <c r="E17" i="7" s="1"/>
  <c r="D14" i="7"/>
  <c r="D16" i="7" s="1"/>
  <c r="D17" i="7" s="1"/>
  <c r="D7" i="33" s="1"/>
  <c r="D12" i="33" s="1"/>
  <c r="E7" i="33" l="1"/>
  <c r="E12" i="33" s="1"/>
  <c r="E17" i="33" s="1"/>
  <c r="E19" i="33" s="1"/>
  <c r="E33" i="33" s="1"/>
  <c r="E36" i="33" s="1"/>
  <c r="D35" i="33" s="1"/>
  <c r="E13" i="34"/>
  <c r="E12" i="34" s="1"/>
  <c r="E15" i="34" s="1"/>
  <c r="D8" i="6"/>
  <c r="D20" i="6" s="1"/>
  <c r="D35" i="5" s="1"/>
  <c r="D13" i="34"/>
  <c r="D12" i="34" s="1"/>
  <c r="E18" i="7"/>
  <c r="A26" i="6"/>
  <c r="C27" i="6" s="1"/>
  <c r="E3" i="6"/>
  <c r="E2" i="6"/>
  <c r="D3" i="6"/>
  <c r="D2" i="6"/>
  <c r="A22" i="7"/>
  <c r="C23" i="7" s="1"/>
  <c r="E4" i="7"/>
  <c r="D4" i="7"/>
  <c r="E19" i="34" l="1"/>
  <c r="D11" i="34"/>
  <c r="D18" i="34" s="1"/>
  <c r="D18" i="7"/>
  <c r="D15" i="34"/>
  <c r="D19" i="34" s="1"/>
  <c r="E19" i="6"/>
  <c r="D16" i="33" s="1"/>
  <c r="D17" i="33" s="1"/>
  <c r="D19" i="33" s="1"/>
  <c r="D33" i="33" s="1"/>
  <c r="D36" i="33" s="1"/>
  <c r="E20" i="6" l="1"/>
  <c r="D21" i="6" l="1"/>
  <c r="E21" i="6" l="1"/>
  <c r="E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00000000-0006-0000-0000-000002000000}">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0" authorId="0" shapeId="0" xr:uid="{00000000-0006-0000-0B00-000001000000}">
      <text>
        <r>
          <rPr>
            <b/>
            <sz val="9"/>
            <color indexed="52"/>
            <rFont val="Tahoma"/>
            <family val="2"/>
            <charset val="186"/>
          </rPr>
          <t>22.12.2015 MK not.Nr.775:</t>
        </r>
        <r>
          <rPr>
            <sz val="9"/>
            <color indexed="81"/>
            <rFont val="Tahoma"/>
            <family val="2"/>
            <charset val="186"/>
          </rPr>
          <t xml:space="preserve">
</t>
        </r>
        <r>
          <rPr>
            <sz val="9"/>
            <color indexed="52"/>
            <rFont val="Tahoma"/>
            <family val="2"/>
            <charset val="186"/>
          </rPr>
          <t xml:space="preserve">
25. Piemērojot likuma 52. panta pirmās daļas 4. un 5. punktā noteikto, sabiedrība finanšu pārskata pielikumā sniedz informāciju par:
25.1. pārskata gadā vai iepriekšējos gados saņemto finanšu palīdzību, kuras summa ir būtiska sabiedrības aktīvu, saistību, finansiālā stāvokļa un peļņas vai zaudējumu novērtēšanai un kura netiek saņemta bieži vai periodiski (norāda finanšu palīdzības saņemšanas gadu, summu un, ja vēl nav izpildīti visi šīs finanšu palīdzības devēja noteiktie nosacījumi, kad tie tiks pilnībā izpildīti);
25.2. atmaksājamo saņemtās finanšu palīdzības summu, ja pārskata gadā atklājies, ka nav izpildīts kāds no finanšu palīdzības devēja noteiktajiem nosacījumiem;</t>
        </r>
      </text>
    </comment>
    <comment ref="B12" authorId="0" shapeId="0" xr:uid="{00000000-0006-0000-0B00-000002000000}">
      <text>
        <r>
          <rPr>
            <sz val="9"/>
            <color indexed="81"/>
            <rFont val="Tahoma"/>
            <family val="2"/>
            <charset val="186"/>
          </rPr>
          <t xml:space="preserve">
Ja sabiedrība </t>
        </r>
        <r>
          <rPr>
            <b/>
            <sz val="9"/>
            <color indexed="81"/>
            <rFont val="Tahoma"/>
            <family val="2"/>
            <charset val="186"/>
          </rPr>
          <t>nav</t>
        </r>
        <r>
          <rPr>
            <sz val="9"/>
            <color indexed="81"/>
            <rFont val="Tahoma"/>
            <family val="2"/>
            <charset val="186"/>
          </rPr>
          <t xml:space="preserve"> </t>
        </r>
        <r>
          <rPr>
            <u/>
            <sz val="9"/>
            <color indexed="81"/>
            <rFont val="Tahoma"/>
            <family val="2"/>
            <charset val="186"/>
          </rPr>
          <t>saņēmusi finanšu palīdzību</t>
        </r>
        <r>
          <rPr>
            <sz val="9"/>
            <color indexed="81"/>
            <rFont val="Tahoma"/>
            <family val="2"/>
            <charset val="186"/>
          </rPr>
          <t xml:space="preserve">, tad atstāj šo tekstu un paslēpj nākamo tabulu un papildus niegto informāciju.
Ja sabiedrībai </t>
        </r>
        <r>
          <rPr>
            <b/>
            <sz val="9"/>
            <color indexed="81"/>
            <rFont val="Tahoma"/>
            <family val="2"/>
            <charset val="186"/>
          </rPr>
          <t>ir</t>
        </r>
        <r>
          <rPr>
            <sz val="9"/>
            <color indexed="81"/>
            <rFont val="Tahoma"/>
            <family val="2"/>
            <charset val="186"/>
          </rPr>
          <t xml:space="preserve"> saņēmusi finanšu palīdzību, tad šo tekstu paslēpj un aizpilda nākamo tabulu un papildus niegto informāciju.</t>
        </r>
      </text>
    </comment>
    <comment ref="J25" authorId="0" shapeId="0" xr:uid="{00000000-0006-0000-0B00-000003000000}">
      <text>
        <r>
          <rPr>
            <b/>
            <sz val="9"/>
            <color indexed="14"/>
            <rFont val="Tahoma"/>
            <family val="2"/>
            <charset val="186"/>
          </rPr>
          <t>Gada pārskatu un konsolidēto gada pārskatu likums:</t>
        </r>
        <r>
          <rPr>
            <sz val="9"/>
            <color indexed="14"/>
            <rFont val="Tahoma"/>
            <family val="2"/>
            <charset val="186"/>
          </rPr>
          <t xml:space="preserve">
</t>
        </r>
        <r>
          <rPr>
            <sz val="9"/>
            <color indexed="81"/>
            <rFont val="Tahoma"/>
            <family val="2"/>
            <charset val="186"/>
          </rPr>
          <t xml:space="preserve">
</t>
        </r>
        <r>
          <rPr>
            <sz val="9"/>
            <color indexed="14"/>
            <rFont val="Tahoma"/>
            <family val="2"/>
            <charset val="186"/>
          </rPr>
          <t>52.pants. Finanšu pārskata pielikuma saturs visām sabiedrību kategorijām</t>
        </r>
        <r>
          <rPr>
            <sz val="9"/>
            <color indexed="81"/>
            <rFont val="Tahoma"/>
            <family val="2"/>
            <charset val="186"/>
          </rPr>
          <t xml:space="preserve">
</t>
        </r>
        <r>
          <rPr>
            <sz val="9"/>
            <color indexed="14"/>
            <rFont val="Tahoma"/>
            <family val="2"/>
            <charset val="186"/>
          </rPr>
          <t>(1) Visas sabiedrības neatkarīgi no tā, pie kuras sabiedrību kategorijas tās pieder, papildus citai šajā likumā noteiktajai informācijai finanšu pārskata pielikumā sniedz vismaz šādu informāciju:</t>
        </r>
        <r>
          <rPr>
            <sz val="9"/>
            <color indexed="81"/>
            <rFont val="Tahoma"/>
            <family val="2"/>
            <charset val="186"/>
          </rPr>
          <t xml:space="preserve">
</t>
        </r>
        <r>
          <rPr>
            <sz val="9"/>
            <color indexed="14"/>
            <rFont val="Tahoma"/>
            <family val="2"/>
            <charset val="186"/>
          </rPr>
          <t xml:space="preserve">4) par ieņēmumu vai izmaksu posteņiem, kas radušies tādu notikumu vai darījumu rezultātā, kuri nepārprotami atšķiras no sabiedrības parastajām darbībām un kuru bieža vai periodiska atkārtošana nav gaidāma, to summām un veidu. Par sabiedrības parastām darbībām uzskata visas darbības, kuras sabiedrība veic savas saimnieciskās darbības ietvaros, kā arī tādas darbības, kuras sekmē sabiedrības saimniecisko darbību vai ir radušās saistībā ar šādām darbībām, vai tieši izriet no tām;
</t>
        </r>
        <r>
          <rPr>
            <sz val="9"/>
            <color indexed="52"/>
            <rFont val="Tahoma"/>
            <family val="2"/>
            <charset val="186"/>
          </rPr>
          <t xml:space="preserve">
</t>
        </r>
        <r>
          <rPr>
            <b/>
            <sz val="9"/>
            <color indexed="52"/>
            <rFont val="Tahoma"/>
            <family val="2"/>
            <charset val="186"/>
          </rPr>
          <t xml:space="preserve">22.12.2015 MK not.Nr.775 </t>
        </r>
        <r>
          <rPr>
            <b/>
            <sz val="9"/>
            <color indexed="81"/>
            <rFont val="Tahoma"/>
            <family val="2"/>
            <charset val="186"/>
          </rPr>
          <t xml:space="preserve">
</t>
        </r>
        <r>
          <rPr>
            <b/>
            <sz val="9"/>
            <color indexed="52"/>
            <rFont val="Tahoma"/>
            <family val="2"/>
            <charset val="186"/>
          </rPr>
          <t xml:space="preserve">
</t>
        </r>
        <r>
          <rPr>
            <sz val="9"/>
            <color indexed="52"/>
            <rFont val="Tahoma"/>
            <family val="2"/>
            <charset val="186"/>
          </rPr>
          <t>25. Piemērojot likuma 52. panta pirmās daļas 4. un 5. punktā noteikto, sabiedrība finanšu pārskata pielikumā sniedz informāciju par:
25.1. pārskata gadā vai iepriekšējos gados saņemto finanšu palīdzību, kuras summa ir būtiska sabiedrības aktīvu, saistību, finansiālā stāvokļa un peļņas vai zaudējumu novērtēšanai un kura netiek saņemta bieži vai periodiski (norāda finanšu palīdzības saņemšanas gadu, summu un, ja vēl nav izpildīti visi šīs finanšu palīdzības devēja noteiktie nosacījumi, kad tie tiks pilnībā izpildīti);
25.2. atmaksājamo saņemtās finanšu palīdzības summu, ja pārskata gadā atklājies, ka nav izpildīts kāds no finanšu palīdzības devēja noteiktajiem nosacījumiem;
25.3. pārskata gadā vai iepriekšējos gados saņemtajiem ziedojumiem un dāvinājumiem, ja tas ir būtiski sabiedrības aktīvu, saistību, finansiālā stāvokļa un peļņas vai zaudējumu novērtēšanai.</t>
        </r>
      </text>
    </comment>
    <comment ref="B27" authorId="0" shapeId="0" xr:uid="{00000000-0006-0000-0B00-000004000000}">
      <text>
        <r>
          <rPr>
            <sz val="9"/>
            <color indexed="81"/>
            <rFont val="Tahoma"/>
            <family val="2"/>
            <charset val="186"/>
          </rPr>
          <t xml:space="preserve">
Ja sabiedrībai </t>
        </r>
        <r>
          <rPr>
            <b/>
            <sz val="9"/>
            <color indexed="81"/>
            <rFont val="Tahoma"/>
            <family val="2"/>
            <charset val="186"/>
          </rPr>
          <t>nav</t>
        </r>
        <r>
          <rPr>
            <sz val="9"/>
            <color indexed="81"/>
            <rFont val="Tahoma"/>
            <family val="2"/>
            <charset val="186"/>
          </rPr>
          <t xml:space="preserve"> </t>
        </r>
        <r>
          <rPr>
            <u/>
            <sz val="9"/>
            <color indexed="81"/>
            <rFont val="Tahoma"/>
            <family val="2"/>
            <charset val="186"/>
          </rPr>
          <t>ieņēmumi, kas atšķiras no parastās darbības</t>
        </r>
        <r>
          <rPr>
            <sz val="9"/>
            <color indexed="81"/>
            <rFont val="Tahoma"/>
            <family val="2"/>
            <charset val="186"/>
          </rPr>
          <t xml:space="preserve">, tad atstāj šo tekstu un paslēpj nākamo rindkopu.
Ja sabiedrībai </t>
        </r>
        <r>
          <rPr>
            <b/>
            <sz val="9"/>
            <color indexed="81"/>
            <rFont val="Tahoma"/>
            <family val="2"/>
            <charset val="186"/>
          </rPr>
          <t>ir</t>
        </r>
        <r>
          <rPr>
            <sz val="9"/>
            <color indexed="81"/>
            <rFont val="Tahoma"/>
            <family val="2"/>
            <charset val="186"/>
          </rPr>
          <t xml:space="preserve"> ieņēmumi, kas atšķiras no parastās darbības, tad šo tekstu paslēpj un aizpilda nākamo rindkopu</t>
        </r>
      </text>
    </comment>
    <comment ref="B31" authorId="0" shapeId="0" xr:uid="{00000000-0006-0000-0B00-000005000000}">
      <text>
        <r>
          <rPr>
            <sz val="9"/>
            <color indexed="81"/>
            <rFont val="Tahoma"/>
            <family val="2"/>
            <charset val="186"/>
          </rPr>
          <t xml:space="preserve">
Ja sabiedrība </t>
        </r>
        <r>
          <rPr>
            <b/>
            <sz val="9"/>
            <color indexed="81"/>
            <rFont val="Tahoma"/>
            <family val="2"/>
            <charset val="186"/>
          </rPr>
          <t>nav</t>
        </r>
        <r>
          <rPr>
            <sz val="9"/>
            <color indexed="81"/>
            <rFont val="Tahoma"/>
            <family val="2"/>
            <charset val="186"/>
          </rPr>
          <t xml:space="preserve"> </t>
        </r>
        <r>
          <rPr>
            <u/>
            <sz val="9"/>
            <color indexed="81"/>
            <rFont val="Tahoma"/>
            <family val="2"/>
            <charset val="186"/>
          </rPr>
          <t>saņēmusi ziedojumus</t>
        </r>
        <r>
          <rPr>
            <sz val="9"/>
            <color indexed="81"/>
            <rFont val="Tahoma"/>
            <family val="2"/>
            <charset val="186"/>
          </rPr>
          <t xml:space="preserve">, tad atstāj šo tekstu un paslēpj nākamo rindkopu.
Ja sabiedrībai </t>
        </r>
        <r>
          <rPr>
            <b/>
            <sz val="9"/>
            <color indexed="81"/>
            <rFont val="Tahoma"/>
            <family val="2"/>
            <charset val="186"/>
          </rPr>
          <t>ir</t>
        </r>
        <r>
          <rPr>
            <sz val="9"/>
            <color indexed="81"/>
            <rFont val="Tahoma"/>
            <family val="2"/>
            <charset val="186"/>
          </rPr>
          <t xml:space="preserve"> saņēmusi ziedojumus, tad šo tekstu paslēpj un aizpilda nākamo rindkopu.</t>
        </r>
      </text>
    </comment>
    <comment ref="B44" authorId="0" shapeId="0" xr:uid="{00000000-0006-0000-0B00-000006000000}">
      <text>
        <r>
          <rPr>
            <b/>
            <sz val="9"/>
            <color indexed="81"/>
            <rFont val="Tahoma"/>
            <family val="2"/>
            <charset val="186"/>
          </rPr>
          <t>AUDITA GRUPA:</t>
        </r>
        <r>
          <rPr>
            <sz val="9"/>
            <color indexed="81"/>
            <rFont val="Tahoma"/>
            <family val="2"/>
            <charset val="186"/>
          </rPr>
          <t xml:space="preserve">
Ja sabiedrībai </t>
        </r>
        <r>
          <rPr>
            <b/>
            <sz val="9"/>
            <color indexed="81"/>
            <rFont val="Tahoma"/>
            <family val="2"/>
            <charset val="186"/>
          </rPr>
          <t>nav</t>
        </r>
        <r>
          <rPr>
            <sz val="9"/>
            <color indexed="81"/>
            <rFont val="Tahoma"/>
            <family val="2"/>
            <charset val="186"/>
          </rPr>
          <t xml:space="preserve"> </t>
        </r>
        <r>
          <rPr>
            <u/>
            <sz val="9"/>
            <color indexed="81"/>
            <rFont val="Tahoma"/>
            <family val="2"/>
            <charset val="186"/>
          </rPr>
          <t>izdevumi, kas atšķiras no parastās darbības</t>
        </r>
        <r>
          <rPr>
            <sz val="9"/>
            <color indexed="81"/>
            <rFont val="Tahoma"/>
            <family val="2"/>
            <charset val="186"/>
          </rPr>
          <t xml:space="preserve">, tad atstāj šo tekstu un paslēpj nākamo rindkopu.
Ja sabiedrībai </t>
        </r>
        <r>
          <rPr>
            <b/>
            <sz val="9"/>
            <color indexed="81"/>
            <rFont val="Tahoma"/>
            <family val="2"/>
            <charset val="186"/>
          </rPr>
          <t>ir</t>
        </r>
        <r>
          <rPr>
            <sz val="9"/>
            <color indexed="81"/>
            <rFont val="Tahoma"/>
            <family val="2"/>
            <charset val="186"/>
          </rPr>
          <t xml:space="preserve"> izdevumi, kas atšķiras no parastās darbības, tad šo tekstu paslēpj un aizpilda nākamo rindkopu.</t>
        </r>
      </text>
    </comment>
    <comment ref="J46" authorId="0" shapeId="0" xr:uid="{00000000-0006-0000-0B00-000007000000}">
      <text>
        <r>
          <rPr>
            <b/>
            <sz val="9"/>
            <color indexed="14"/>
            <rFont val="Tahoma"/>
            <family val="2"/>
            <charset val="186"/>
          </rPr>
          <t>Gada pārskatu un konsolidēto gada pārskatu likums:</t>
        </r>
        <r>
          <rPr>
            <sz val="9"/>
            <color indexed="14"/>
            <rFont val="Tahoma"/>
            <family val="2"/>
            <charset val="186"/>
          </rPr>
          <t xml:space="preserve">
14.pants. Finanšu pārskata sagatavošanas vispārīgie principi
(3) Atkāpjoties no šā panta pirmās daļas 8.punkta prasībām, ja tiek izslēgts atsavināts vai </t>
        </r>
        <r>
          <rPr>
            <u/>
            <sz val="9"/>
            <color indexed="14"/>
            <rFont val="Tahoma"/>
            <family val="2"/>
          </rPr>
          <t>likvidēts</t>
        </r>
        <r>
          <rPr>
            <sz val="9"/>
            <color indexed="14"/>
            <rFont val="Tahoma"/>
            <family val="2"/>
            <charset val="186"/>
          </rPr>
          <t xml:space="preserve"> ilgtermiņa ieguldījumu objekts, savstarpēji ieskaita ar minētā objekta izslēgšanu saistītos ieņēmumus un izmaksas. Šādā gadījumā peļņas vai zaudējumu aprēķinā norāda neto vērtību — peļņu vai zaudējumus no ilgtermiņa ieguldījumu objekta atsavināšanas, kuru aprēķina kā starpību starp izslēgtā objekta bilances vērtību un tā atsavināšanas vai likvidācijas ieņēmumiem un izdevumiem ar nosacījumu, ka finanšu pārskata pielikumā ir norādītas bruto summas.</t>
        </r>
      </text>
    </comment>
    <comment ref="B57" authorId="0" shapeId="0" xr:uid="{00000000-0006-0000-0B00-000008000000}">
      <text>
        <r>
          <rPr>
            <sz val="9"/>
            <color indexed="81"/>
            <rFont val="Tahoma"/>
            <family val="2"/>
            <charset val="186"/>
          </rPr>
          <t xml:space="preserve">
aizpilda sabiedrības, kam PZA ir sastādīts pēc izdevumu funkcijas (IF).
Neaizpilda, ja PZA sastādīts pēc izdevumu veida (IV).</t>
        </r>
      </text>
    </comment>
    <comment ref="J57" authorId="0" shapeId="0" xr:uid="{00000000-0006-0000-0B00-000009000000}">
      <text>
        <r>
          <rPr>
            <b/>
            <sz val="9"/>
            <color indexed="14"/>
            <rFont val="Tahoma"/>
            <family val="2"/>
            <charset val="186"/>
          </rPr>
          <t>Gada pārskatu un konsolidēto gada pārskatu likums:</t>
        </r>
        <r>
          <rPr>
            <sz val="9"/>
            <color indexed="14"/>
            <rFont val="Tahoma"/>
            <family val="2"/>
            <charset val="186"/>
          </rPr>
          <t xml:space="preserve">
23.pants. Ilgtermiņa ieguldījumu objektu vērtības samazinājuma korekcijas
(4) Šā panta trešajā daļā minētās ilgtermiņa ieguldījumu vērtības samazinājuma korekcijas iekļauj peļņas vai zaudējumu aprēķinā un atsevišķi paskaidro finanšu pārskata pielikumā, ja tās nav atsevišķi norādītas peļņas vai zaudējumu aprēķinā.</t>
        </r>
      </text>
    </comment>
    <comment ref="H76" authorId="0" shapeId="0" xr:uid="{00000000-0006-0000-0B00-00000A000000}">
      <text>
        <r>
          <rPr>
            <sz val="9"/>
            <color indexed="81"/>
            <rFont val="Tahoma"/>
            <family val="2"/>
            <charset val="186"/>
          </rPr>
          <t xml:space="preserve">
Ja </t>
        </r>
        <r>
          <rPr>
            <b/>
            <sz val="9"/>
            <color indexed="81"/>
            <rFont val="Tahoma"/>
            <family val="2"/>
            <charset val="186"/>
          </rPr>
          <t>ir</t>
        </r>
        <r>
          <rPr>
            <u/>
            <sz val="9"/>
            <color indexed="81"/>
            <rFont val="Tahoma"/>
            <family val="2"/>
            <charset val="186"/>
          </rPr>
          <t xml:space="preserve"> pārklasifikācija</t>
        </r>
        <r>
          <rPr>
            <sz val="9"/>
            <color indexed="81"/>
            <rFont val="Tahoma"/>
            <family val="2"/>
            <charset val="186"/>
          </rPr>
          <t xml:space="preserve">, tad šeit paraksta daļu paslēpj.
Ja </t>
        </r>
        <r>
          <rPr>
            <b/>
            <sz val="9"/>
            <color indexed="81"/>
            <rFont val="Tahoma"/>
            <family val="2"/>
            <charset val="186"/>
          </rPr>
          <t>nav</t>
        </r>
        <r>
          <rPr>
            <sz val="9"/>
            <color indexed="81"/>
            <rFont val="Tahoma"/>
            <family val="2"/>
            <charset val="186"/>
          </rPr>
          <t xml:space="preserve"> pārklasifikācija, tad parakstu daļu atstāj</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7" authorId="0" shapeId="0" xr:uid="{00000000-0006-0000-0300-000004000000}">
      <text>
        <r>
          <rPr>
            <sz val="9"/>
            <color indexed="81"/>
            <rFont val="Tahoma"/>
            <family val="2"/>
            <charset val="186"/>
          </rPr>
          <t xml:space="preserve">
Aizpildās automātiski, kad ir aizpildīts šīts Saturs</t>
        </r>
      </text>
    </comment>
    <comment ref="A41"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<sst xmlns="http://schemas.openxmlformats.org/spreadsheetml/2006/main" count="379" uniqueCount="273">
  <si>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</si>
  <si>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</si>
  <si>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</si>
  <si>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</si>
  <si>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</si>
  <si>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</si>
  <si>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</si>
  <si>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</si>
  <si>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</si>
  <si>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</si>
  <si>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</si>
  <si>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</si>
  <si>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</si>
  <si>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</si>
  <si>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</si>
  <si>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</si>
  <si>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</si>
  <si>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</si>
  <si>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</si>
  <si>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</si>
  <si>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</si>
  <si>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</si>
  <si>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</si>
  <si>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</si>
  <si>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</si>
  <si>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</si>
  <si>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</si>
  <si>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</si>
  <si>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</si>
  <si>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</si>
  <si>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</si>
  <si>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</si>
  <si>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</si>
  <si>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</si>
  <si>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</si>
  <si>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</si>
  <si>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</si>
  <si>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</si>
  <si>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</si>
  <si>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</si>
  <si>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</si>
  <si>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</si>
  <si>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</si>
  <si>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</si>
  <si>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</si>
  <si>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</si>
  <si>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</si>
  <si>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</si>
  <si>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</si>
  <si>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</si>
  <si>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</si>
  <si>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</si>
  <si>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</si>
  <si>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</si>
  <si>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Kopā</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</si>
  <si>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</si>
  <si>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</si>
  <si>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</si>
  <si>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</si>
  <si>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</si>
  <si>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</si>
  <si>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</si>
  <si>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</si>
  <si>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</si>
  <si>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</si>
  <si>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</si>
  <si>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</si>
  <si>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</si>
  <si>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</si>
  <si>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</si>
  <si>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</si>
  <si>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</si>
  <si>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</si>
  <si>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</si>
  <si>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</si>
  <si>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</si>
  <si>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</si>
  <si>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</si>
  <si>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</si>
  <si>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</si>
  <si>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</si>
  <si>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</si>
  <si>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</si>
  <si>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</si>
  <si>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</si>
  <si>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</si>
  <si>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</si>
  <si>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</si>
  <si>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</si>
  <si>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</si>
  <si>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</si>
  <si>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</si>
  <si>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</si>
  <si>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</si>
  <si>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</si>
  <si>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</si>
  <si>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</si>
  <si>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</si>
  <si>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4.1.</t>
  </si>
  <si>
    <t>4.2.</t>
  </si>
  <si>
    <t>52.panta 1daļa 5.punkts</t>
  </si>
  <si>
    <t>Skaidrojums par peļņas vai zaudējumu aprēķinu</t>
  </si>
  <si>
    <t>Skaidrojums par pārskata gadā un iepriekšējos pārskata gados saņemto finanšu palīdzību</t>
  </si>
  <si>
    <t>MK Nr.775 25.1. un 25.2.punkts</t>
  </si>
  <si>
    <t>Finanšu palīdzības sniedzējs</t>
  </si>
  <si>
    <t>Kad saņemts (gads)</t>
  </si>
  <si>
    <t>Summa</t>
  </si>
  <si>
    <t>Saņemšanas mērķis</t>
  </si>
  <si>
    <t>Nosacījumi</t>
  </si>
  <si>
    <t>Pārskata gadā atmaksājamā summa, ja nav izpildīts kāds no nosacījumiem</t>
  </si>
  <si>
    <t>Skaidrojums par ieņēmumu un izdevumu posteņiem</t>
  </si>
  <si>
    <t>52.panta 1.daļa 4.punkts, MK Nr.775 25.punkts</t>
  </si>
  <si>
    <t>Ilgtermiņa ieguldījumu objekts</t>
  </si>
  <si>
    <t>Bilances vērtība izslēgšanas brīdī</t>
  </si>
  <si>
    <t>Atsavināšanas ieņēmumi</t>
  </si>
  <si>
    <t>Atsavināšanas izdevumi</t>
  </si>
  <si>
    <t>Bruto ieņēmumi vai izdevumi</t>
  </si>
  <si>
    <t>Peļņa vai zaudējumi no objekta atsavināšanas</t>
  </si>
  <si>
    <t>Paskaidrojums par peļņas vai zaudējumu aprēķinā iekļautajām ilgtermiņa ieguldījumu vērtības samazinājuma korekcijām, ja tās nav atsevišķi norādītas peļņas vai zaudējumu aprēķinā</t>
  </si>
  <si>
    <t>Bilances vērtība pārskata perioda sākumā</t>
  </si>
  <si>
    <t>Vērtības samazinājums, kas iekļauts peļņas vai zaudējumu aprēķinā</t>
  </si>
  <si>
    <t>14.panta 3.daļa</t>
  </si>
  <si>
    <t>23.panta 4.daļa</t>
  </si>
  <si>
    <t>Reģistrācijas numurs</t>
  </si>
  <si>
    <t xml:space="preserve">Grāmatvedis </t>
  </si>
  <si>
    <t>zemesgabali, ēkas un inženierbūves</t>
  </si>
  <si>
    <t>atlīdzība par darbu</t>
  </si>
  <si>
    <t>Skaidrojums par bilances posteņiem - Pasīvs</t>
  </si>
  <si>
    <t>Nekustamie īpašumi</t>
  </si>
  <si>
    <t xml:space="preserve">   pārskata gada sākumā</t>
  </si>
  <si>
    <t xml:space="preserve">   pārskata gada beigās</t>
  </si>
  <si>
    <t>Rindas kods VID EDS</t>
  </si>
  <si>
    <t>SIA</t>
  </si>
  <si>
    <t>Saīsināti</t>
  </si>
  <si>
    <t>Sabiedrība ar ierobežotu atbildību</t>
  </si>
  <si>
    <t>Bilances vērtība pārskata perioda beigās</t>
  </si>
  <si>
    <t>2018.gada xx.datums</t>
  </si>
  <si>
    <t>Bilances vērtība:</t>
  </si>
  <si>
    <t>Objekts vai pamatlīdzekļu grupa vai postenis</t>
  </si>
  <si>
    <t>Sabiedrībai nav ieņēmumu posteņu, kas nepārprotami atšķiras no sabiedrības parastās darbības.</t>
  </si>
  <si>
    <t>Sabiedrībai nav izdevumu posteņu, kas nepārprotami atšķiras no sabiedrības parastās darbības.</t>
  </si>
  <si>
    <t>Sabiedrība ne pārskata gadā, ne arī iepriekšējos pārskata gados nav saņēmusi ziedojumus un dāvinājumus, kas ir būtiski novērtējot sabiedrības saimnieciskās darbību.</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</si>
  <si>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</si>
  <si>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</si>
  <si>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</si>
  <si>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</si>
  <si>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</si>
  <si>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</si>
  <si>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</si>
  <si>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</si>
  <si>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</si>
  <si>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SIA "AUDIKONSULS"</t>
  </si>
  <si>
    <t>LZRA licence Nr.149</t>
  </si>
  <si>
    <t>LZRA sertifikāts Nr.177</t>
  </si>
  <si>
    <t>Zvērināta revidente Svetlana Ņefjodova</t>
  </si>
  <si>
    <t>Juridiskā adrese: D.Brantkalna iela 3-102, Rīga, LV-1082</t>
  </si>
  <si>
    <t xml:space="preserve">Daugavpils </t>
  </si>
  <si>
    <t>Neatkarīgu revidentu ziņojums</t>
  </si>
  <si>
    <t>Reģ.nr. 50003930971</t>
  </si>
  <si>
    <t>1.</t>
  </si>
  <si>
    <t>2.</t>
  </si>
  <si>
    <t>3.</t>
  </si>
  <si>
    <t>4.</t>
  </si>
  <si>
    <t>5.</t>
  </si>
  <si>
    <t>6.</t>
  </si>
  <si>
    <t>8.</t>
  </si>
  <si>
    <t>9.</t>
  </si>
  <si>
    <t>10.</t>
  </si>
  <si>
    <t>vērtība</t>
  </si>
  <si>
    <t>Informācija par akcijām vai daļām</t>
  </si>
  <si>
    <t>Akciju vai daļu veds</t>
  </si>
  <si>
    <t>Daļu skaits</t>
  </si>
  <si>
    <t xml:space="preserve">Nomināla </t>
  </si>
  <si>
    <t>Uzskaites vērtība uz:</t>
  </si>
  <si>
    <t>31.12.2017.</t>
  </si>
  <si>
    <t xml:space="preserve"> 31.12.2018.</t>
  </si>
  <si>
    <t>Dalibnieku ieguldījumi</t>
  </si>
  <si>
    <t>4.3.</t>
  </si>
  <si>
    <t>Neto apgrozījums pa darbības veidiem.</t>
  </si>
  <si>
    <t>NACE kods</t>
  </si>
  <si>
    <t>Tādu nav</t>
  </si>
  <si>
    <t>valdes locekļi</t>
  </si>
  <si>
    <t>Personāla izmaksas</t>
  </si>
  <si>
    <t>valsts sociālās apdrošināšanas izmaksas</t>
  </si>
  <si>
    <t>Informācija par zvērinātam revidentam (vai sabiedrībai) aprēķināto atlīdzību.</t>
  </si>
  <si>
    <t>Izdevumu veds</t>
  </si>
  <si>
    <t>Konsultācijas nodokļu jautājumos</t>
  </si>
  <si>
    <t>Citu revīzijas uzdevumu veikšana</t>
  </si>
  <si>
    <t>Kopā:</t>
  </si>
  <si>
    <t>2.1.1. Nemateriālie ieguldījumi</t>
  </si>
  <si>
    <t>2.1.2. Pamatlīdzekļi</t>
  </si>
  <si>
    <t>3.3.</t>
  </si>
  <si>
    <t>3.3.6. Paskaidrojums, ja kādas saistības attiecas uz vairākiem bilances shēmas posteņiem</t>
  </si>
  <si>
    <t>4.3.1. Skaidrojums par ieņēmumu posteņiem, kas nepārprotami atšķiras no sabiedrības parastās darbības</t>
  </si>
  <si>
    <t>4.3.2. Informācija par saņemtajiem ziedojumiem un dāvinājumiem, ja tie ir būtiski novērtējot sabiedrības saimnieciskās darbību</t>
  </si>
  <si>
    <t>4.3.3. Skaidrojums par izdevumu posteņiem, kas nepārprotami atšķiras no sabiedrības pamatdarbības</t>
  </si>
  <si>
    <t>4.3.4.</t>
  </si>
  <si>
    <t>4.3.5.</t>
  </si>
  <si>
    <t>4.4.</t>
  </si>
  <si>
    <t>4.5.</t>
  </si>
  <si>
    <t>4.6.</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</si>
  <si>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</si>
  <si>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</si>
  <si>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</si>
  <si>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</si>
  <si>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</si>
  <si>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</si>
  <si>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</si>
  <si>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</si>
  <si>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</si>
  <si>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</si>
  <si>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</si>
  <si>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</si>
  <si>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</si>
  <si>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</si>
  <si>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</si>
  <si>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</si>
  <si>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</si>
  <si>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</si>
  <si>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</si>
  <si>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</si>
  <si>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</si>
  <si>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</si>
  <si>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</si>
  <si>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</si>
  <si>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</si>
  <si>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</si>
  <si>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</si>
  <si>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</si>
  <si>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</si>
  <si>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</si>
  <si>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</si>
  <si>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</si>
  <si>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</si>
  <si>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</si>
  <si>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</si>
  <si>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</si>
  <si>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</si>
  <si>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</si>
  <si>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</si>
  <si>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Ģimnāzijas iela 28-2, Daugavpils, LV-5401</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</si>
  <si>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</si>
  <si>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</si>
  <si>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</si>
  <si>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</si>
  <si>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</si>
  <si>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</si>
  <si>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</si>
  <si>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</si>
  <si>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</si>
  <si>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</si>
  <si>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</si>
  <si>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Ieņēmumi no atkritumu apglabāšānas un savākšanas</t>
  </si>
  <si>
    <t>Ieņēmumi no otreizējas produkcijas pārdošanas</t>
  </si>
  <si>
    <t>Sabiedrība  pārskata gadā nav saņēmusi finanšu palīdzību.</t>
  </si>
  <si>
    <t>Vides ministrija  ISPA projektiem</t>
  </si>
  <si>
    <t>Atkriyumu poligona būvniecība un šķirošanas līnija</t>
  </si>
  <si>
    <t>Finanšu palīdzība sedz dāļu objekta kārtēja gada nolietojuma</t>
  </si>
  <si>
    <t>Neattiecas</t>
  </si>
  <si>
    <t>t.sk. 1 kārtas objekts</t>
  </si>
  <si>
    <t>2.kārtas objekts</t>
  </si>
  <si>
    <t>2007-2016</t>
  </si>
  <si>
    <t>2007-2014</t>
  </si>
  <si>
    <t>2014-2016</t>
  </si>
  <si>
    <r>
      <t>Informācija par peļņu vai zaudējumiem no ilgtermiņa ieguldījumu objektu atsavināšanas</t>
    </r>
    <r>
      <rPr>
        <b/>
        <sz val="11"/>
        <color rgb="FFFF0000"/>
        <rFont val="Times New Roman"/>
        <family val="1"/>
        <charset val="186"/>
      </rPr>
      <t xml:space="preserve"> </t>
    </r>
  </si>
  <si>
    <t>Automašīnas pārdošana</t>
  </si>
  <si>
    <t xml:space="preserve">Atlīdzība vadībai </t>
  </si>
  <si>
    <t xml:space="preserve">Gada pārskata obligātā revīzija  </t>
  </si>
  <si>
    <t>Naudas plūsmas pārskats</t>
  </si>
  <si>
    <t>Pašu kapitāla izmaiņu pārskats</t>
  </si>
  <si>
    <t>Norakstīta pārskata gadā finansējuma daļa</t>
  </si>
  <si>
    <t>Saņemtās subsīdijas, dotācijas, dāvinājumi vai ziedojumi</t>
  </si>
  <si>
    <t>2019.gada 9.mēnesī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</si>
</sst>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63"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sz val="11"/>
      <color rgb="FFC00000"/>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b/>
      <sz val="9"/>
      <color theme="1"/>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sz val="10"/>
      <color rgb="FFC00000"/>
      <name val="Times New Roman"/>
      <family val="1"/>
      <charset val="186"/>
    </font>
    <font>
      <b/>
      <u/>
      <sz val="9"/>
      <color indexed="81"/>
      <name val="Tahoma"/>
      <family val="2"/>
      <charset val="186"/>
    </font>
    <font>
      <sz val="11"/>
      <name val="Calibri"/>
      <family val="2"/>
      <charset val="186"/>
      <scheme val="minor"/>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sz val="9"/>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u/>
      <sz val="12"/>
      <color theme="1"/>
      <name val="Times New Roman"/>
      <family val="1"/>
      <charset val="186"/>
    </font>
    <font>
      <sz val="11"/>
      <color indexed="8"/>
      <name val="Times New Roman"/>
      <family val="1"/>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67">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27" fillId="0" borderId="0" xfId="0" applyFont="1" applyAlignment="1">
      <alignment vertical="center"/>
    </xf>
    <xf numFmtId="0" fontId="30" fillId="0" borderId="0" xfId="0" applyFont="1" applyAlignment="1">
      <alignment horizontal="left" vertical="center"/>
    </xf>
    <xf numFmtId="0" fontId="33"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2" fillId="2" borderId="0" xfId="0" applyNumberFormat="1" applyFont="1" applyFill="1" applyAlignment="1">
      <alignment vertical="center" wrapText="1"/>
    </xf>
    <xf numFmtId="3" fontId="1" fillId="2" borderId="0" xfId="0" applyNumberFormat="1" applyFont="1" applyFill="1" applyAlignment="1">
      <alignment vertical="center" wrapText="1"/>
    </xf>
    <xf numFmtId="0" fontId="5" fillId="0" borderId="0" xfId="0" applyFont="1" applyAlignment="1">
      <alignment vertical="center" wrapText="1"/>
    </xf>
    <xf numFmtId="164" fontId="1" fillId="0" borderId="0" xfId="0" applyNumberFormat="1" applyFont="1" applyAlignment="1">
      <alignment horizontal="center" vertical="center" wrapText="1"/>
    </xf>
    <xf numFmtId="0" fontId="36" fillId="0" borderId="0" xfId="0" applyFont="1" applyAlignment="1">
      <alignment horizontal="center" vertical="center" wrapText="1"/>
    </xf>
    <xf numFmtId="0" fontId="25" fillId="0" borderId="0" xfId="0" applyFont="1" applyAlignment="1">
      <alignment vertical="center"/>
    </xf>
    <xf numFmtId="0" fontId="40"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5" fillId="0" borderId="0" xfId="0" applyFont="1" applyAlignment="1">
      <alignment horizontal="left" vertical="center"/>
    </xf>
    <xf numFmtId="0" fontId="44" fillId="2" borderId="0" xfId="0" applyFont="1" applyFill="1" applyAlignment="1">
      <alignment horizontal="left" vertical="center" wrapText="1"/>
    </xf>
    <xf numFmtId="3" fontId="28" fillId="2" borderId="0" xfId="0" applyNumberFormat="1" applyFont="1" applyFill="1" applyAlignment="1">
      <alignment vertical="center" wrapText="1"/>
    </xf>
    <xf numFmtId="0" fontId="15" fillId="0" borderId="0" xfId="0" applyFont="1" applyAlignment="1">
      <alignment horizontal="left" vertical="top"/>
    </xf>
    <xf numFmtId="3" fontId="25" fillId="0" borderId="0" xfId="0" applyNumberFormat="1" applyFont="1" applyAlignment="1">
      <alignment vertical="center" wrapText="1"/>
    </xf>
    <xf numFmtId="0" fontId="56" fillId="0" borderId="0" xfId="0" applyFont="1" applyAlignment="1">
      <alignment horizontal="left" vertical="center"/>
    </xf>
    <xf numFmtId="0" fontId="29" fillId="0" borderId="0" xfId="0" applyFont="1" applyAlignment="1">
      <alignment horizontal="left" vertical="center" wrapText="1"/>
    </xf>
    <xf numFmtId="0" fontId="57" fillId="0" borderId="0" xfId="0" applyFont="1" applyAlignment="1">
      <alignment vertical="center" wrapText="1"/>
    </xf>
    <xf numFmtId="0" fontId="29" fillId="0" borderId="0" xfId="0" applyFont="1" applyAlignment="1">
      <alignment vertical="center"/>
    </xf>
    <xf numFmtId="0" fontId="56" fillId="0" borderId="0" xfId="0" applyFont="1" applyAlignment="1">
      <alignment horizontal="left" vertical="center" wrapText="1"/>
    </xf>
    <xf numFmtId="0" fontId="29" fillId="0" borderId="0" xfId="0" applyFont="1" applyAlignment="1">
      <alignment horizontal="left" vertical="top" wrapText="1"/>
    </xf>
    <xf numFmtId="0" fontId="41" fillId="0" borderId="0" xfId="0" applyFont="1" applyAlignment="1">
      <alignment vertical="center"/>
    </xf>
    <xf numFmtId="0" fontId="25" fillId="0" borderId="0" xfId="0" applyFont="1" applyAlignment="1">
      <alignment horizontal="left" vertical="top" wrapText="1"/>
    </xf>
    <xf numFmtId="0" fontId="41" fillId="0" borderId="0" xfId="0" applyFont="1" applyAlignment="1">
      <alignment horizontal="left" vertical="top" wrapText="1"/>
    </xf>
    <xf numFmtId="0" fontId="8" fillId="0" borderId="0" xfId="0" applyFont="1" applyAlignment="1">
      <alignment horizontal="left" vertical="center"/>
    </xf>
    <xf numFmtId="0" fontId="5" fillId="0" borderId="0" xfId="0" applyFont="1" applyAlignment="1">
      <alignment horizontal="left" vertical="top" wrapText="1"/>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1" fillId="0" borderId="0" xfId="0" applyFont="1" applyAlignment="1">
      <alignment horizontal="left" vertical="top" wrapText="1"/>
    </xf>
    <xf numFmtId="0" fontId="5" fillId="0" borderId="0" xfId="0" applyFont="1" applyAlignment="1">
      <alignment horizontal="left" wrapText="1"/>
    </xf>
    <xf numFmtId="0" fontId="3" fillId="0" borderId="16" xfId="0" applyFont="1" applyBorder="1" applyAlignment="1">
      <alignment vertical="center"/>
    </xf>
    <xf numFmtId="0" fontId="3" fillId="0" borderId="17" xfId="0" applyFont="1" applyBorder="1" applyAlignment="1">
      <alignment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0" fontId="25" fillId="2" borderId="0" xfId="0" applyFont="1" applyFill="1" applyAlignment="1">
      <alignment horizontal="left" vertical="top" wrapText="1"/>
    </xf>
    <xf numFmtId="0" fontId="61" fillId="0" borderId="0" xfId="0" applyFont="1" applyAlignment="1">
      <alignment horizontal="left" vertical="center"/>
    </xf>
    <xf numFmtId="0" fontId="41" fillId="2" borderId="0" xfId="0" applyFont="1" applyFill="1" applyAlignment="1">
      <alignment horizontal="center" vertical="center" wrapText="1"/>
    </xf>
    <xf numFmtId="3" fontId="41" fillId="2" borderId="0" xfId="0" applyNumberFormat="1" applyFont="1" applyFill="1" applyAlignment="1">
      <alignment vertical="center" wrapText="1"/>
    </xf>
    <xf numFmtId="0" fontId="41" fillId="2" borderId="0" xfId="0" applyFont="1" applyFill="1" applyAlignment="1">
      <alignment horizontal="left" vertical="center" wrapText="1"/>
    </xf>
    <xf numFmtId="3" fontId="25" fillId="2" borderId="0" xfId="0" applyNumberFormat="1" applyFont="1" applyFill="1" applyAlignment="1">
      <alignment vertical="center" wrapText="1"/>
    </xf>
    <xf numFmtId="9" fontId="41" fillId="2" borderId="0" xfId="0" applyNumberFormat="1" applyFont="1" applyFill="1" applyAlignment="1">
      <alignment horizontal="left" vertical="center" wrapText="1"/>
    </xf>
    <xf numFmtId="9" fontId="2" fillId="2" borderId="0" xfId="0" applyNumberFormat="1" applyFont="1" applyFill="1" applyAlignment="1">
      <alignment horizontal="left" vertical="center" wrapText="1"/>
    </xf>
    <xf numFmtId="0" fontId="5" fillId="0" borderId="0" xfId="0" applyFont="1"/>
    <xf numFmtId="165" fontId="25" fillId="2" borderId="0" xfId="0" applyNumberFormat="1" applyFont="1" applyFill="1" applyAlignment="1">
      <alignment vertical="center"/>
    </xf>
    <xf numFmtId="0" fontId="46" fillId="0" borderId="0" xfId="0" applyFont="1"/>
    <xf numFmtId="0" fontId="1" fillId="0" borderId="0" xfId="0" applyFont="1" applyAlignment="1">
      <alignment horizontal="left" vertical="center"/>
    </xf>
    <xf numFmtId="0" fontId="58" fillId="0" borderId="0" xfId="0" applyFont="1" applyAlignment="1">
      <alignment horizontal="center" vertical="center" wrapText="1"/>
    </xf>
    <xf numFmtId="0" fontId="4" fillId="0" borderId="0" xfId="0" applyFont="1" applyAlignment="1">
      <alignment horizontal="center" vertical="center" wrapText="1"/>
    </xf>
    <xf numFmtId="0" fontId="5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 fillId="0" borderId="0" xfId="0" applyFont="1" applyAlignment="1">
      <alignment horizontal="left" vertical="center"/>
    </xf>
    <xf numFmtId="0" fontId="14" fillId="0" borderId="0" xfId="0" applyFont="1" applyAlignment="1">
      <alignment horizontal="left" vertical="center"/>
    </xf>
    <xf numFmtId="0" fontId="60"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62" fillId="0" borderId="0" xfId="0" applyFont="1" applyAlignment="1">
      <alignment horizontal="left" vertical="center" wrapText="1"/>
    </xf>
    <xf numFmtId="0" fontId="59" fillId="2" borderId="0" xfId="0" applyFont="1" applyFill="1" applyAlignment="1">
      <alignment horizontal="left" vertical="center" wrapText="1"/>
    </xf>
    <xf numFmtId="0" fontId="29" fillId="0" borderId="0" xfId="0" applyFont="1" applyAlignment="1">
      <alignment horizontal="center" vertical="center" wrapText="1"/>
    </xf>
    <xf numFmtId="0" fontId="5" fillId="0" borderId="0" xfId="0" applyFont="1" applyAlignment="1">
      <alignment horizontal="left" vertical="top" wrapText="1"/>
    </xf>
    <xf numFmtId="0" fontId="25" fillId="0" borderId="0" xfId="0" applyFont="1" applyAlignment="1">
      <alignment horizontal="left" vertical="center"/>
    </xf>
    <xf numFmtId="0" fontId="3" fillId="0" borderId="0" xfId="0" applyFont="1" applyAlignment="1">
      <alignment horizontal="left" vertical="center"/>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56" fillId="0" borderId="8" xfId="0" applyFont="1" applyBorder="1" applyAlignment="1">
      <alignment horizontal="center" vertical="center"/>
    </xf>
    <xf numFmtId="0" fontId="56"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xf numFmtId="0" fontId="11" fillId="0" borderId="6" xfId="0" applyFont="1" applyBorder="1" applyAlignment="1" applyProtection="1">
      <alignment horizontal="center"/>
      <protection locked="0" hidden="1"/>
    </xf>
    <xf numFmtId="0" fontId="1" fillId="2" borderId="0" xfId="0" applyFont="1" applyFill="1" applyAlignment="1">
      <alignment horizontal="left" vertical="top"/>
    </xf>
    <xf numFmtId="0" fontId="25" fillId="2" borderId="0" xfId="0" applyFont="1" applyFill="1" applyAlignment="1">
      <alignment horizontal="left" vertical="top"/>
    </xf>
    <xf numFmtId="0" fontId="25" fillId="2" borderId="0" xfId="0" applyFont="1" applyFill="1" applyAlignment="1">
      <alignment horizontal="left" vertical="top" wrapText="1"/>
    </xf>
    <xf numFmtId="0" fontId="6" fillId="0" borderId="0" xfId="0" applyFont="1" applyAlignment="1">
      <alignment horizontal="center" vertical="center"/>
    </xf>
    <xf numFmtId="0" fontId="25" fillId="3" borderId="0" xfId="0" applyFont="1" applyFill="1" applyAlignment="1">
      <alignment horizontal="left" vertical="top"/>
    </xf>
    <xf numFmtId="0" fontId="25" fillId="2" borderId="0" xfId="0" applyFont="1" applyFill="1" applyAlignment="1">
      <alignment horizontal="left" vertical="center" wrapText="1"/>
    </xf>
    <xf numFmtId="0" fontId="28" fillId="2" borderId="0" xfId="0" applyFont="1" applyFill="1" applyAlignment="1">
      <alignment horizontal="left" vertical="center" wrapText="1"/>
    </xf>
    <xf numFmtId="0" fontId="1" fillId="0" borderId="0" xfId="0" applyFont="1" applyAlignment="1">
      <alignment horizontal="left" wrapText="1"/>
    </xf>
    <xf numFmtId="0" fontId="1" fillId="0" borderId="0" xfId="0" applyFont="1" applyAlignment="1">
      <alignment horizontal="center" wrapText="1"/>
    </xf>
    <xf numFmtId="0" fontId="41" fillId="2" borderId="0" xfId="0" applyFont="1" applyFill="1" applyAlignment="1">
      <alignment horizontal="left" vertical="center" wrapText="1"/>
    </xf>
    <xf numFmtId="0" fontId="46" fillId="0" borderId="0" xfId="0" applyFont="1" applyAlignment="1">
      <alignment horizontal="left" vertical="center" wrapText="1"/>
    </xf>
    <xf numFmtId="0" fontId="0" fillId="0" borderId="0" xfId="0" applyAlignment="1">
      <alignment horizontal="left" vertical="center"/>
    </xf>
    <xf numFmtId="0" fontId="2" fillId="2" borderId="0" xfId="0" applyFont="1" applyFill="1" applyAlignment="1">
      <alignment horizontal="left" vertical="center" wrapText="1"/>
    </xf>
    <xf numFmtId="0" fontId="56" fillId="0" borderId="0" xfId="0" applyFont="1" applyAlignment="1">
      <alignment horizontal="center" vertical="center" wrapText="1"/>
    </xf>
    <xf numFmtId="0" fontId="5" fillId="0" borderId="0" xfId="0" applyFont="1" applyAlignment="1">
      <alignment horizontal="center" wrapText="1"/>
    </xf>
  </cellXfs>
  <cellStyles count="1">
    <cellStyle name="Normal" xfId="0" builtinId="0"/>
  </cellStyles>
  <dxfs count="27">
    <dxf>
      <border>
        <top style="hair">
          <color indexed="64"/>
        </top>
      </border>
    </dxf>
    <dxf>
      <border>
        <top style="hair">
          <color indexed="64"/>
        </top>
      </border>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CCFFFF"/>
      <color rgb="FF00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P_info"/>
      <sheetName val="P_korekcijas"/>
      <sheetName val="P_kor_politika"/>
      <sheetName val="P_kor_kļūda"/>
      <sheetName val="P_Aktīvs"/>
      <sheetName val="P_Pasīvs"/>
      <sheetName val="P_PZA"/>
      <sheetName val="P_parklasifikacija"/>
      <sheetName val="Vad_ziņ"/>
    </sheetNames>
    <sheetDataSet>
      <sheetData sheetId="0" refreshError="1"/>
      <sheetData sheetId="1" refreshError="1"/>
      <sheetData sheetId="2" refreshError="1">
        <row r="5">
          <cell r="J5">
            <v>2017</v>
          </cell>
        </row>
        <row r="8">
          <cell r="J8" t="str">
            <v>EUR</v>
          </cell>
        </row>
        <row r="15">
          <cell r="B15" t="str">
            <v>Vārds Uzvārds, valdes loceklis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view="pageBreakPreview" topLeftCell="A10"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117" t="s">
        <v>237</v>
      </c>
      <c r="B13" s="117"/>
      <c r="C13" s="117"/>
      <c r="D13" s="117"/>
      <c r="E13" s="117"/>
      <c r="F13" s="117"/>
      <c r="G13" s="117"/>
      <c r="H13" s="117"/>
      <c r="I13" s="117"/>
    </row>
    <row r="14" spans="1:12" ht="25.5" customHeight="1" x14ac:dyDescent="0.3">
      <c r="A14" s="118" t="s">
        <v>238</v>
      </c>
      <c r="B14" s="118"/>
      <c r="C14" s="118"/>
      <c r="D14" s="118"/>
      <c r="E14" s="118"/>
      <c r="F14" s="118"/>
      <c r="G14" s="118"/>
      <c r="H14" s="118"/>
      <c r="I14" s="118"/>
    </row>
    <row r="15" spans="1:12" ht="25.5" customHeight="1" x14ac:dyDescent="0.3"/>
    <row r="16" spans="1:12" ht="27.6" x14ac:dyDescent="0.3">
      <c r="A16" s="119" t="s">
        <v>272</v>
      </c>
      <c r="B16" s="120"/>
      <c r="C16" s="120"/>
      <c r="D16" s="120"/>
      <c r="E16" s="120"/>
      <c r="F16" s="120"/>
      <c r="G16" s="120"/>
      <c r="H16" s="120"/>
      <c r="I16" s="120"/>
    </row>
    <row r="17" ht="30" customHeight="1" x14ac:dyDescent="0.3"/>
    <row r="43" spans="1:9" ht="15.6" x14ac:dyDescent="0.3">
      <c r="A43" s="121" t="s">
        <v>156</v>
      </c>
      <c r="B43" s="121"/>
      <c r="C43" s="121"/>
      <c r="D43" s="121"/>
      <c r="E43" s="121"/>
      <c r="F43" s="121"/>
      <c r="G43" s="121"/>
      <c r="H43" s="121"/>
      <c r="I43" s="121"/>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zoomScaleNormal="100" zoomScaleSheetLayoutView="100" workbookViewId="0">
      <selection activeCell="E14" sqref="E14:E16"/>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8" customWidth="1"/>
    <col min="10" max="10" width="30.109375" style="4" hidden="1" customWidth="1" outlineLevel="1"/>
    <col min="11" max="11" width="9.109375" collapsed="1"/>
    <col min="12" max="16384" width="9.109375" style="4"/>
  </cols>
  <sheetData>
    <row r="1" spans="1:10" ht="15" customHeight="1" x14ac:dyDescent="0.3">
      <c r="A1" s="45" t="s">
        <v>161</v>
      </c>
      <c r="B1" s="49" t="s">
        <v>127</v>
      </c>
      <c r="C1" s="5"/>
      <c r="D1" s="5"/>
      <c r="E1" s="5"/>
      <c r="F1" s="5"/>
      <c r="G1" s="5"/>
      <c r="H1" s="5"/>
      <c r="I1" s="139"/>
    </row>
    <row r="2" spans="1:10" ht="15" customHeight="1" x14ac:dyDescent="0.3">
      <c r="A2" s="45"/>
      <c r="B2" s="49"/>
      <c r="C2" s="5"/>
      <c r="D2" s="5"/>
      <c r="E2" s="5"/>
      <c r="F2" s="5"/>
      <c r="G2" s="5"/>
      <c r="H2" s="5"/>
      <c r="I2" s="139"/>
    </row>
    <row r="3" spans="1:10" ht="15" customHeight="1" x14ac:dyDescent="0.3">
      <c r="A3" s="83" t="s">
        <v>97</v>
      </c>
      <c r="B3" s="72" t="s">
        <v>169</v>
      </c>
      <c r="C3" s="5"/>
      <c r="D3" s="5"/>
      <c r="E3" s="5"/>
      <c r="F3" s="5"/>
      <c r="G3" s="5"/>
      <c r="H3" s="5"/>
      <c r="I3" s="139"/>
    </row>
    <row r="4" spans="1:10" ht="15" customHeight="1" thickBot="1" x14ac:dyDescent="0.35">
      <c r="A4" s="45"/>
      <c r="B4" s="49"/>
      <c r="C4" s="5"/>
      <c r="D4" s="5"/>
      <c r="E4" s="5"/>
      <c r="F4" s="5"/>
      <c r="G4" s="5"/>
      <c r="H4" s="5"/>
      <c r="I4" s="139"/>
    </row>
    <row r="5" spans="1:10" ht="15" customHeight="1" thickBot="1" x14ac:dyDescent="0.35">
      <c r="A5" s="86"/>
      <c r="B5" s="145" t="s">
        <v>170</v>
      </c>
      <c r="C5" s="146"/>
      <c r="D5" s="90" t="s">
        <v>171</v>
      </c>
      <c r="E5" s="90" t="s">
        <v>172</v>
      </c>
      <c r="F5" s="147" t="s">
        <v>173</v>
      </c>
      <c r="G5" s="148"/>
      <c r="H5" s="5"/>
      <c r="I5" s="139"/>
    </row>
    <row r="6" spans="1:10" ht="15" customHeight="1" thickBot="1" x14ac:dyDescent="0.35">
      <c r="A6" s="87"/>
      <c r="B6" s="84"/>
      <c r="C6" s="85"/>
      <c r="D6" s="91"/>
      <c r="E6" s="91" t="s">
        <v>168</v>
      </c>
      <c r="F6" s="92" t="s">
        <v>175</v>
      </c>
      <c r="G6" s="85" t="s">
        <v>174</v>
      </c>
      <c r="H6" s="5"/>
      <c r="I6" s="139"/>
    </row>
    <row r="7" spans="1:10" ht="15" customHeight="1" thickBot="1" x14ac:dyDescent="0.35">
      <c r="A7" s="88"/>
      <c r="B7" s="149" t="s">
        <v>176</v>
      </c>
      <c r="C7" s="150"/>
      <c r="D7" s="92">
        <v>550</v>
      </c>
      <c r="E7" s="92">
        <v>860</v>
      </c>
      <c r="F7" s="92">
        <v>473000</v>
      </c>
      <c r="G7" s="89">
        <v>473000</v>
      </c>
      <c r="H7" s="5"/>
      <c r="I7" s="139"/>
    </row>
    <row r="8" spans="1:10" ht="15" customHeight="1" x14ac:dyDescent="0.3">
      <c r="I8" s="139"/>
    </row>
    <row r="10" spans="1:10" ht="15" customHeight="1" x14ac:dyDescent="0.3">
      <c r="A10" s="42" t="s">
        <v>191</v>
      </c>
      <c r="B10" s="140" t="s">
        <v>95</v>
      </c>
      <c r="C10" s="140"/>
      <c r="D10" s="140"/>
      <c r="E10" s="140"/>
      <c r="F10" s="140"/>
      <c r="G10" s="140"/>
      <c r="H10" s="140"/>
      <c r="I10" s="77"/>
    </row>
    <row r="12" spans="1:10" ht="15" customHeight="1" x14ac:dyDescent="0.3">
      <c r="B12" s="140" t="s">
        <v>251</v>
      </c>
      <c r="C12" s="140"/>
      <c r="D12" s="140"/>
      <c r="E12" s="140"/>
      <c r="F12" s="140"/>
      <c r="G12" s="140"/>
      <c r="H12" s="140"/>
      <c r="I12" s="60"/>
      <c r="J12" s="16" t="s">
        <v>100</v>
      </c>
    </row>
    <row r="14" spans="1:10" ht="15" customHeight="1" x14ac:dyDescent="0.3">
      <c r="B14" s="1" t="s">
        <v>148</v>
      </c>
      <c r="E14" s="56"/>
      <c r="I14" s="78"/>
    </row>
    <row r="15" spans="1:10" ht="15" customHeight="1" x14ac:dyDescent="0.3">
      <c r="B15" s="1" t="s">
        <v>149</v>
      </c>
      <c r="E15" s="56"/>
      <c r="I15" s="78"/>
    </row>
    <row r="16" spans="1:10" ht="15" customHeight="1" x14ac:dyDescent="0.3">
      <c r="B16" s="1" t="s">
        <v>150</v>
      </c>
      <c r="E16" s="26"/>
      <c r="I16" s="78"/>
    </row>
    <row r="19" spans="2:10" ht="30" customHeight="1" x14ac:dyDescent="0.3">
      <c r="B19" s="140" t="s">
        <v>192</v>
      </c>
      <c r="C19" s="140"/>
      <c r="D19" s="140"/>
      <c r="E19" s="140"/>
      <c r="F19" s="140"/>
      <c r="G19" s="140"/>
      <c r="H19" s="140"/>
      <c r="I19" s="60"/>
      <c r="J19" s="16" t="s">
        <v>94</v>
      </c>
    </row>
    <row r="20" spans="2:10" ht="15" customHeight="1" x14ac:dyDescent="0.3">
      <c r="B20" s="144" t="s">
        <v>180</v>
      </c>
      <c r="C20" s="144"/>
      <c r="D20" s="144"/>
      <c r="E20" s="144"/>
      <c r="F20" s="144"/>
      <c r="G20" s="144"/>
      <c r="H20" s="144"/>
      <c r="I20" s="60"/>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K82"/>
  <sheetViews>
    <sheetView view="pageBreakPreview" zoomScaleNormal="100" zoomScaleSheetLayoutView="100" workbookViewId="0">
      <selection activeCell="G39" sqref="G39"/>
    </sheetView>
  </sheetViews>
  <sheetFormatPr defaultColWidth="9.109375" defaultRowHeight="15" customHeight="1" outlineLevelRow="1" outlineLevelCol="1" x14ac:dyDescent="0.3"/>
  <cols>
    <col min="1" max="1" width="4.5546875" style="4" customWidth="1"/>
    <col min="2" max="2" width="10" style="4" customWidth="1"/>
    <col min="3" max="4" width="11.6640625" style="4" customWidth="1"/>
    <col min="5" max="5" width="12.5546875" style="4" customWidth="1"/>
    <col min="6" max="6" width="11.88671875" style="4" customWidth="1"/>
    <col min="7" max="7" width="10.5546875" style="4" customWidth="1"/>
    <col min="8" max="8" width="11.6640625" style="4" customWidth="1"/>
    <col min="9" max="9" width="11.6640625" style="48" customWidth="1"/>
    <col min="10" max="10" width="30.109375" style="4" hidden="1" customWidth="1" outlineLevel="1"/>
    <col min="11" max="11" width="9.109375" collapsed="1"/>
    <col min="12" max="16384" width="9.109375" style="4"/>
  </cols>
  <sheetData>
    <row r="1" spans="1:11" ht="31.2" customHeight="1" x14ac:dyDescent="0.3">
      <c r="A1" s="45" t="s">
        <v>162</v>
      </c>
      <c r="B1" s="41" t="s">
        <v>101</v>
      </c>
      <c r="C1" s="5"/>
      <c r="D1" s="5"/>
      <c r="E1" s="5"/>
      <c r="F1" s="5"/>
      <c r="G1" s="5"/>
      <c r="H1" s="5"/>
      <c r="I1" s="165"/>
    </row>
    <row r="2" spans="1:11" ht="15" customHeight="1" x14ac:dyDescent="0.3">
      <c r="A2" s="83" t="s">
        <v>98</v>
      </c>
      <c r="B2" s="81" t="s">
        <v>178</v>
      </c>
      <c r="C2" s="5"/>
      <c r="D2" s="5"/>
      <c r="E2" s="5"/>
      <c r="F2" s="5"/>
      <c r="G2" s="5"/>
      <c r="H2" s="5"/>
      <c r="I2" s="165"/>
    </row>
    <row r="3" spans="1:11" ht="15" customHeight="1" x14ac:dyDescent="0.3">
      <c r="A3" s="45"/>
      <c r="B3" s="41"/>
      <c r="C3" s="5"/>
      <c r="D3" s="5"/>
      <c r="E3" s="5"/>
      <c r="F3" s="5" t="s">
        <v>179</v>
      </c>
      <c r="G3" s="5" t="s">
        <v>106</v>
      </c>
      <c r="H3" s="5"/>
      <c r="I3" s="165"/>
    </row>
    <row r="4" spans="1:11" ht="15" customHeight="1" x14ac:dyDescent="0.3">
      <c r="A4" s="45"/>
      <c r="B4" s="41"/>
      <c r="C4" s="5"/>
      <c r="D4" s="5"/>
      <c r="E4" s="5"/>
      <c r="F4" s="5"/>
      <c r="G4" s="5"/>
      <c r="H4" s="5"/>
      <c r="I4" s="165"/>
    </row>
    <row r="5" spans="1:11" ht="15" customHeight="1" x14ac:dyDescent="0.3">
      <c r="A5" s="83"/>
      <c r="B5" s="106" t="s">
        <v>252</v>
      </c>
      <c r="C5" s="7"/>
      <c r="D5" s="7"/>
      <c r="E5" s="7"/>
      <c r="F5" s="5">
        <v>3811</v>
      </c>
      <c r="G5" s="5">
        <f>'PZA(IF)'!D7-P_PZA!G6</f>
        <v>2535969</v>
      </c>
      <c r="H5" s="5"/>
      <c r="I5" s="165"/>
    </row>
    <row r="6" spans="1:11" ht="15" customHeight="1" x14ac:dyDescent="0.3">
      <c r="A6" s="45"/>
      <c r="B6" s="106" t="s">
        <v>253</v>
      </c>
      <c r="C6" s="5"/>
      <c r="D6" s="5"/>
      <c r="E6" s="5"/>
      <c r="F6" s="5"/>
      <c r="G6" s="5">
        <v>138311</v>
      </c>
      <c r="H6" s="5"/>
      <c r="I6" s="165"/>
    </row>
    <row r="7" spans="1:11" ht="15" customHeight="1" x14ac:dyDescent="0.3">
      <c r="A7" s="45"/>
      <c r="B7" s="41"/>
      <c r="C7" s="5"/>
      <c r="D7" s="5"/>
      <c r="E7" s="5"/>
      <c r="F7" s="5"/>
      <c r="G7" s="5"/>
      <c r="H7" s="5"/>
      <c r="I7" s="165"/>
    </row>
    <row r="8" spans="1:11" ht="15" customHeight="1" x14ac:dyDescent="0.3">
      <c r="A8" s="45"/>
      <c r="B8" s="41"/>
      <c r="C8" s="5"/>
      <c r="D8" s="5"/>
      <c r="E8" s="5"/>
      <c r="F8" s="5"/>
      <c r="G8" s="5"/>
      <c r="H8" s="5"/>
      <c r="I8" s="165"/>
    </row>
    <row r="9" spans="1:11" ht="15" customHeight="1" x14ac:dyDescent="0.3">
      <c r="I9" s="165"/>
    </row>
    <row r="10" spans="1:11" ht="30" customHeight="1" x14ac:dyDescent="0.3">
      <c r="A10" s="42" t="s">
        <v>99</v>
      </c>
      <c r="B10" s="140" t="s">
        <v>102</v>
      </c>
      <c r="C10" s="140"/>
      <c r="D10" s="140"/>
      <c r="E10" s="140"/>
      <c r="F10" s="140"/>
      <c r="G10" s="140"/>
      <c r="H10" s="140"/>
      <c r="I10" s="77"/>
      <c r="J10" s="16" t="s">
        <v>103</v>
      </c>
    </row>
    <row r="12" spans="1:11" ht="15" customHeight="1" x14ac:dyDescent="0.3">
      <c r="B12" s="158" t="s">
        <v>254</v>
      </c>
      <c r="C12" s="158"/>
      <c r="D12" s="158"/>
      <c r="E12" s="158"/>
      <c r="F12" s="158"/>
      <c r="G12" s="158"/>
      <c r="H12" s="158"/>
      <c r="I12" s="60"/>
      <c r="K12" s="4"/>
    </row>
    <row r="14" spans="1:11" ht="68.400000000000006" x14ac:dyDescent="0.3">
      <c r="B14" s="133" t="s">
        <v>104</v>
      </c>
      <c r="C14" s="133"/>
      <c r="D14" s="133" t="s">
        <v>105</v>
      </c>
      <c r="E14" s="63" t="s">
        <v>106</v>
      </c>
      <c r="F14" s="133" t="s">
        <v>107</v>
      </c>
      <c r="G14" s="133" t="s">
        <v>108</v>
      </c>
      <c r="H14" s="59" t="s">
        <v>109</v>
      </c>
      <c r="I14" s="74"/>
    </row>
    <row r="15" spans="1:11" ht="15.6" x14ac:dyDescent="0.3">
      <c r="B15" s="133"/>
      <c r="C15" s="133"/>
      <c r="D15" s="133"/>
      <c r="E15" s="54" t="str">
        <f>Info!$J$8</f>
        <v>EUR</v>
      </c>
      <c r="F15" s="133"/>
      <c r="G15" s="133"/>
      <c r="H15" s="54" t="str">
        <f>Info!$J$8</f>
        <v>EUR</v>
      </c>
      <c r="I15" s="74"/>
    </row>
    <row r="16" spans="1:11" ht="75" customHeight="1" x14ac:dyDescent="0.3">
      <c r="B16" s="161" t="s">
        <v>255</v>
      </c>
      <c r="C16" s="161"/>
      <c r="D16" s="107" t="s">
        <v>261</v>
      </c>
      <c r="E16" s="108">
        <v>7893462</v>
      </c>
      <c r="F16" s="109" t="s">
        <v>256</v>
      </c>
      <c r="G16" s="109" t="s">
        <v>257</v>
      </c>
      <c r="H16" s="110" t="s">
        <v>258</v>
      </c>
      <c r="I16" s="74"/>
    </row>
    <row r="17" spans="1:11" ht="48.6" customHeight="1" x14ac:dyDescent="0.3">
      <c r="B17" s="161" t="s">
        <v>259</v>
      </c>
      <c r="C17" s="162"/>
      <c r="D17" s="107" t="s">
        <v>262</v>
      </c>
      <c r="E17" s="108">
        <v>4946752</v>
      </c>
      <c r="F17" s="68"/>
      <c r="G17" s="111">
        <v>0.65</v>
      </c>
      <c r="H17" s="69">
        <v>0</v>
      </c>
      <c r="I17" s="74"/>
    </row>
    <row r="18" spans="1:11" ht="15" customHeight="1" x14ac:dyDescent="0.3">
      <c r="B18" s="164" t="s">
        <v>260</v>
      </c>
      <c r="C18" s="164"/>
      <c r="D18" s="65" t="s">
        <v>263</v>
      </c>
      <c r="E18" s="55">
        <v>2946710</v>
      </c>
      <c r="F18" s="66"/>
      <c r="G18" s="112">
        <v>0.85</v>
      </c>
      <c r="H18" s="56">
        <v>0</v>
      </c>
      <c r="I18" s="74"/>
    </row>
    <row r="20" spans="1:11" ht="15" customHeight="1" x14ac:dyDescent="0.3">
      <c r="B20" s="44" t="s">
        <v>89</v>
      </c>
      <c r="I20" s="60"/>
      <c r="K20" s="4"/>
    </row>
    <row r="21" spans="1:11" ht="60" customHeight="1" x14ac:dyDescent="0.3">
      <c r="B21" s="157" t="s">
        <v>270</v>
      </c>
      <c r="C21" s="157"/>
      <c r="D21" s="157"/>
      <c r="E21" s="157"/>
      <c r="F21" s="157"/>
      <c r="G21" s="157"/>
      <c r="H21" s="157"/>
      <c r="I21" s="60"/>
      <c r="K21" s="4"/>
    </row>
    <row r="23" spans="1:11" ht="15" customHeight="1" x14ac:dyDescent="0.3">
      <c r="A23" s="42" t="s">
        <v>177</v>
      </c>
      <c r="B23" s="140" t="s">
        <v>110</v>
      </c>
      <c r="C23" s="140"/>
      <c r="D23" s="140"/>
      <c r="E23" s="140"/>
      <c r="F23" s="140"/>
      <c r="G23" s="140"/>
      <c r="H23" s="140"/>
      <c r="I23" s="77"/>
    </row>
    <row r="25" spans="1:11" ht="30" customHeight="1" x14ac:dyDescent="0.3">
      <c r="B25" s="140" t="s">
        <v>193</v>
      </c>
      <c r="C25" s="140"/>
      <c r="D25" s="140"/>
      <c r="E25" s="140"/>
      <c r="F25" s="140"/>
      <c r="G25" s="140"/>
      <c r="H25" s="140"/>
      <c r="I25" s="79"/>
      <c r="J25" s="46" t="s">
        <v>111</v>
      </c>
    </row>
    <row r="27" spans="1:11" ht="15" customHeight="1" x14ac:dyDescent="0.3">
      <c r="B27" s="158" t="s">
        <v>139</v>
      </c>
      <c r="C27" s="158"/>
      <c r="D27" s="158"/>
      <c r="E27" s="158"/>
      <c r="F27" s="158"/>
      <c r="G27" s="158"/>
      <c r="H27" s="158"/>
      <c r="I27" s="79"/>
    </row>
    <row r="28" spans="1:11" ht="15" customHeight="1" x14ac:dyDescent="0.3">
      <c r="B28" s="4" t="s">
        <v>180</v>
      </c>
    </row>
    <row r="29" spans="1:11" ht="30" customHeight="1" x14ac:dyDescent="0.3">
      <c r="B29" s="140" t="s">
        <v>194</v>
      </c>
      <c r="C29" s="140"/>
      <c r="D29" s="140"/>
      <c r="E29" s="140"/>
      <c r="F29" s="140"/>
      <c r="G29" s="140"/>
      <c r="H29" s="140"/>
      <c r="I29" s="79"/>
    </row>
    <row r="30" spans="1:11" ht="15" customHeight="1" x14ac:dyDescent="0.3">
      <c r="I30" s="79"/>
    </row>
    <row r="31" spans="1:11" ht="30" customHeight="1" x14ac:dyDescent="0.3">
      <c r="B31" s="158" t="s">
        <v>141</v>
      </c>
      <c r="C31" s="158"/>
      <c r="D31" s="158"/>
      <c r="E31" s="158"/>
      <c r="F31" s="158"/>
      <c r="G31" s="158"/>
      <c r="H31" s="158"/>
      <c r="I31" s="80"/>
    </row>
    <row r="32" spans="1:11" ht="15" customHeight="1" x14ac:dyDescent="0.3">
      <c r="I32" s="79"/>
    </row>
    <row r="34" spans="1:10" ht="30" customHeight="1" x14ac:dyDescent="0.3">
      <c r="B34" s="140" t="s">
        <v>195</v>
      </c>
      <c r="C34" s="140"/>
      <c r="D34" s="140"/>
      <c r="E34" s="140"/>
      <c r="F34" s="140"/>
      <c r="G34" s="140"/>
      <c r="H34" s="140"/>
      <c r="I34" s="79"/>
    </row>
    <row r="35" spans="1:10" ht="15.6" x14ac:dyDescent="0.3">
      <c r="B35" s="93" t="s">
        <v>180</v>
      </c>
      <c r="C35" s="82"/>
      <c r="D35" s="82"/>
      <c r="E35" s="82"/>
      <c r="F35" s="82"/>
      <c r="G35" s="82"/>
      <c r="H35" s="82"/>
      <c r="I35" s="79"/>
    </row>
    <row r="36" spans="1:10" ht="30" customHeight="1" x14ac:dyDescent="0.3">
      <c r="B36" s="94" t="s">
        <v>196</v>
      </c>
      <c r="C36" s="113" t="s">
        <v>266</v>
      </c>
      <c r="D36" s="113"/>
      <c r="E36" s="43"/>
      <c r="F36" s="82"/>
      <c r="G36" s="94" t="s">
        <v>106</v>
      </c>
      <c r="H36" s="82"/>
      <c r="I36" s="79"/>
    </row>
    <row r="37" spans="1:10" ht="19.95" customHeight="1" x14ac:dyDescent="0.3">
      <c r="B37" s="159" t="s">
        <v>181</v>
      </c>
      <c r="C37" s="159"/>
      <c r="D37" s="82"/>
      <c r="E37" s="82"/>
      <c r="F37" s="82"/>
      <c r="G37" s="82">
        <v>22482</v>
      </c>
      <c r="H37" s="82"/>
      <c r="I37" s="79"/>
    </row>
    <row r="38" spans="1:10" ht="19.95" customHeight="1" x14ac:dyDescent="0.3">
      <c r="B38" s="160" t="s">
        <v>183</v>
      </c>
      <c r="C38" s="160"/>
      <c r="D38" s="160"/>
      <c r="E38" s="82"/>
      <c r="F38" s="82"/>
      <c r="G38" s="82">
        <v>5416</v>
      </c>
      <c r="H38" s="82"/>
      <c r="I38" s="79"/>
    </row>
    <row r="39" spans="1:10" ht="30" customHeight="1" x14ac:dyDescent="0.3">
      <c r="B39" s="94" t="s">
        <v>197</v>
      </c>
      <c r="C39" s="166" t="s">
        <v>182</v>
      </c>
      <c r="D39" s="166"/>
      <c r="E39" s="82"/>
      <c r="F39" s="82"/>
      <c r="G39" s="94" t="s">
        <v>106</v>
      </c>
      <c r="H39" s="82"/>
      <c r="I39" s="79"/>
    </row>
    <row r="40" spans="1:10" ht="26.4" customHeight="1" x14ac:dyDescent="0.3">
      <c r="B40" s="159" t="s">
        <v>126</v>
      </c>
      <c r="C40" s="159"/>
      <c r="D40" s="82"/>
      <c r="E40" s="82"/>
      <c r="F40" s="82"/>
      <c r="G40" s="82">
        <v>648857</v>
      </c>
      <c r="H40" s="82"/>
      <c r="I40" s="79"/>
    </row>
    <row r="41" spans="1:10" ht="22.95" customHeight="1" x14ac:dyDescent="0.3">
      <c r="B41" s="160" t="s">
        <v>183</v>
      </c>
      <c r="C41" s="160"/>
      <c r="D41" s="160"/>
      <c r="E41" s="82"/>
      <c r="F41" s="82"/>
      <c r="G41" s="82">
        <v>155819</v>
      </c>
      <c r="H41" s="82"/>
      <c r="I41" s="79"/>
    </row>
    <row r="42" spans="1:10" ht="19.2" customHeight="1" x14ac:dyDescent="0.3">
      <c r="B42" s="82"/>
      <c r="C42" s="82"/>
      <c r="D42" s="82"/>
      <c r="E42" s="82"/>
      <c r="F42" s="82"/>
      <c r="G42" s="82"/>
      <c r="H42" s="82"/>
      <c r="I42" s="79"/>
    </row>
    <row r="44" spans="1:10" ht="15" customHeight="1" x14ac:dyDescent="0.3">
      <c r="B44" s="157" t="s">
        <v>140</v>
      </c>
      <c r="C44" s="157"/>
      <c r="D44" s="157"/>
      <c r="E44" s="157"/>
      <c r="F44" s="157"/>
      <c r="G44" s="157"/>
      <c r="H44" s="157"/>
      <c r="I44" s="79"/>
    </row>
    <row r="46" spans="1:10" ht="30" customHeight="1" x14ac:dyDescent="0.3">
      <c r="A46" s="42" t="s">
        <v>198</v>
      </c>
      <c r="B46" s="140" t="s">
        <v>264</v>
      </c>
      <c r="C46" s="140"/>
      <c r="D46" s="140"/>
      <c r="E46" s="140"/>
      <c r="F46" s="140"/>
      <c r="G46" s="140"/>
      <c r="H46" s="140"/>
      <c r="I46" s="73"/>
      <c r="J46" s="16" t="s">
        <v>121</v>
      </c>
    </row>
    <row r="48" spans="1:10" ht="66" x14ac:dyDescent="0.3">
      <c r="A48" s="133"/>
      <c r="B48" s="133" t="s">
        <v>112</v>
      </c>
      <c r="C48" s="133"/>
      <c r="D48" s="63" t="s">
        <v>113</v>
      </c>
      <c r="E48" s="63" t="s">
        <v>114</v>
      </c>
      <c r="F48" s="63" t="s">
        <v>115</v>
      </c>
      <c r="G48" s="63" t="s">
        <v>116</v>
      </c>
      <c r="H48" s="63" t="s">
        <v>117</v>
      </c>
      <c r="I48" s="74"/>
    </row>
    <row r="49" spans="1:11" ht="15.6" x14ac:dyDescent="0.3">
      <c r="A49" s="133"/>
      <c r="B49" s="133"/>
      <c r="C49" s="133"/>
      <c r="D49" s="54" t="str">
        <f>Info!$J$8</f>
        <v>EUR</v>
      </c>
      <c r="E49" s="54" t="str">
        <f>Info!$J$8</f>
        <v>EUR</v>
      </c>
      <c r="F49" s="54" t="str">
        <f>Info!$J$8</f>
        <v>EUR</v>
      </c>
      <c r="G49" s="54" t="str">
        <f>Info!$J$8</f>
        <v>EUR</v>
      </c>
      <c r="H49" s="54" t="str">
        <f>Info!$J$8</f>
        <v>EUR</v>
      </c>
      <c r="I49" s="74"/>
    </row>
    <row r="50" spans="1:11" ht="30" customHeight="1" x14ac:dyDescent="0.3">
      <c r="A50" s="58"/>
      <c r="B50" s="161"/>
      <c r="C50" s="161"/>
      <c r="D50" s="69"/>
      <c r="E50" s="110"/>
      <c r="F50" s="69"/>
      <c r="G50" s="71"/>
      <c r="H50" s="71"/>
      <c r="I50" s="74"/>
    </row>
    <row r="51" spans="1:11" ht="15" customHeight="1" x14ac:dyDescent="0.3">
      <c r="B51" s="128" t="s">
        <v>54</v>
      </c>
      <c r="C51" s="163"/>
      <c r="D51" s="57">
        <f>SUM(D50:D50)</f>
        <v>0</v>
      </c>
      <c r="E51" s="57">
        <f>SUM(E50:E50)</f>
        <v>0</v>
      </c>
      <c r="F51" s="57">
        <f>SUM(F50:F50)</f>
        <v>0</v>
      </c>
      <c r="G51" s="57">
        <f>SUM(G50:G50)</f>
        <v>0</v>
      </c>
      <c r="H51" s="57">
        <f>SUM(H50:H50)</f>
        <v>0</v>
      </c>
      <c r="I51" s="74"/>
    </row>
    <row r="53" spans="1:11" ht="15" customHeight="1" x14ac:dyDescent="0.3">
      <c r="B53" s="44" t="s">
        <v>89</v>
      </c>
      <c r="I53" s="60"/>
      <c r="K53" s="4"/>
    </row>
    <row r="54" spans="1:11" ht="15" customHeight="1" x14ac:dyDescent="0.3">
      <c r="B54" s="144" t="s">
        <v>265</v>
      </c>
      <c r="C54" s="144"/>
      <c r="D54" s="144"/>
      <c r="E54" s="144"/>
      <c r="F54" s="144"/>
      <c r="G54" s="144"/>
      <c r="H54" s="144"/>
      <c r="I54" s="60"/>
      <c r="K54" s="4"/>
    </row>
    <row r="57" spans="1:11" ht="45" customHeight="1" x14ac:dyDescent="0.3">
      <c r="A57" s="42" t="s">
        <v>199</v>
      </c>
      <c r="B57" s="140" t="s">
        <v>118</v>
      </c>
      <c r="C57" s="140"/>
      <c r="D57" s="140"/>
      <c r="E57" s="140"/>
      <c r="F57" s="140"/>
      <c r="G57" s="140"/>
      <c r="H57" s="140"/>
      <c r="I57" s="73"/>
      <c r="J57" s="16" t="s">
        <v>122</v>
      </c>
    </row>
    <row r="59" spans="1:11" ht="72.75" customHeight="1" x14ac:dyDescent="0.3">
      <c r="B59" s="155" t="s">
        <v>138</v>
      </c>
      <c r="C59" s="155"/>
      <c r="D59" s="155"/>
      <c r="E59" s="155"/>
      <c r="F59" s="59" t="s">
        <v>119</v>
      </c>
      <c r="G59" s="59" t="s">
        <v>120</v>
      </c>
      <c r="H59" s="59" t="s">
        <v>135</v>
      </c>
      <c r="I59" s="74"/>
    </row>
    <row r="60" spans="1:11" ht="15" customHeight="1" x14ac:dyDescent="0.3">
      <c r="B60" s="155"/>
      <c r="C60" s="155"/>
      <c r="D60" s="155"/>
      <c r="E60" s="155"/>
      <c r="F60" s="54" t="str">
        <f>Info!$J$8</f>
        <v>EUR</v>
      </c>
      <c r="G60" s="54" t="str">
        <f>Info!$J$8</f>
        <v>EUR</v>
      </c>
      <c r="H60" s="54" t="str">
        <f>Info!$J$8</f>
        <v>EUR</v>
      </c>
      <c r="I60" s="74"/>
    </row>
    <row r="61" spans="1:11" s="48" customFormat="1" ht="30" customHeight="1" x14ac:dyDescent="0.3">
      <c r="B61" s="154" t="s">
        <v>21</v>
      </c>
      <c r="C61" s="154"/>
      <c r="D61" s="154"/>
      <c r="E61" s="154"/>
      <c r="F61" s="114">
        <f>Aktīvs!$E$7</f>
        <v>85</v>
      </c>
      <c r="G61" s="114">
        <v>0</v>
      </c>
      <c r="H61" s="114">
        <f>Aktīvs!$D$7</f>
        <v>85</v>
      </c>
      <c r="I61" s="74"/>
      <c r="K61" s="115"/>
    </row>
    <row r="62" spans="1:11" s="48" customFormat="1" ht="18.600000000000001" customHeight="1" x14ac:dyDescent="0.3">
      <c r="B62" s="154" t="s">
        <v>128</v>
      </c>
      <c r="C62" s="154"/>
      <c r="D62" s="105"/>
      <c r="E62" s="105"/>
      <c r="F62" s="114">
        <f>Aktīvs!E11</f>
        <v>1614640</v>
      </c>
      <c r="G62" s="114">
        <f>F62-H62</f>
        <v>89741</v>
      </c>
      <c r="H62" s="114">
        <f>Aktīvs!D11</f>
        <v>1524899</v>
      </c>
      <c r="I62" s="74"/>
      <c r="K62" s="115"/>
    </row>
    <row r="63" spans="1:11" s="48" customFormat="1" ht="15" customHeight="1" x14ac:dyDescent="0.3">
      <c r="B63" s="153" t="s">
        <v>79</v>
      </c>
      <c r="C63" s="153"/>
      <c r="D63" s="153"/>
      <c r="E63" s="153"/>
      <c r="F63" s="114">
        <f>Aktīvs!E14</f>
        <v>2325541</v>
      </c>
      <c r="G63" s="114">
        <f t="shared" ref="G63:G64" si="0">F63-H63</f>
        <v>180770</v>
      </c>
      <c r="H63" s="114">
        <f>Aktīvs!$D$14</f>
        <v>2144771</v>
      </c>
      <c r="I63" s="74"/>
      <c r="K63" s="115"/>
    </row>
    <row r="64" spans="1:11" s="48" customFormat="1" ht="15" customHeight="1" x14ac:dyDescent="0.3">
      <c r="B64" s="153" t="s">
        <v>22</v>
      </c>
      <c r="C64" s="153"/>
      <c r="D64" s="153"/>
      <c r="E64" s="153"/>
      <c r="F64" s="114">
        <f>Aktīvs!$E$15</f>
        <v>7417</v>
      </c>
      <c r="G64" s="114">
        <f t="shared" si="0"/>
        <v>-707</v>
      </c>
      <c r="H64" s="114">
        <f>Aktīvs!$D$15</f>
        <v>8124</v>
      </c>
      <c r="I64" s="74"/>
      <c r="K64" s="115"/>
    </row>
    <row r="65" spans="1:10" ht="15" customHeight="1" x14ac:dyDescent="0.3">
      <c r="B65" s="152"/>
      <c r="C65" s="152"/>
      <c r="D65" s="152"/>
      <c r="E65" s="152"/>
      <c r="F65" s="25"/>
      <c r="G65" s="25"/>
      <c r="H65" s="25"/>
      <c r="I65" s="74"/>
    </row>
    <row r="67" spans="1:10" ht="15" customHeight="1" x14ac:dyDescent="0.3">
      <c r="B67" s="44" t="s">
        <v>89</v>
      </c>
      <c r="I67" s="79"/>
    </row>
    <row r="68" spans="1:10" ht="15" customHeight="1" x14ac:dyDescent="0.3">
      <c r="B68" s="144"/>
      <c r="C68" s="144"/>
      <c r="D68" s="144"/>
      <c r="E68" s="144"/>
      <c r="F68" s="144"/>
      <c r="G68" s="144"/>
      <c r="H68" s="144"/>
      <c r="I68" s="79"/>
    </row>
    <row r="70" spans="1:10" ht="30" customHeight="1" x14ac:dyDescent="0.3">
      <c r="A70" s="42" t="s">
        <v>200</v>
      </c>
      <c r="B70" s="140" t="s">
        <v>184</v>
      </c>
      <c r="C70" s="140"/>
      <c r="D70" s="140"/>
      <c r="E70" s="140"/>
      <c r="F70" s="140"/>
      <c r="G70" s="140"/>
      <c r="H70" s="140"/>
      <c r="I70" s="73"/>
      <c r="J70" s="16"/>
    </row>
    <row r="71" spans="1:10" ht="15" customHeight="1" x14ac:dyDescent="0.3">
      <c r="B71" s="4" t="s">
        <v>185</v>
      </c>
      <c r="G71" s="4" t="s">
        <v>106</v>
      </c>
    </row>
    <row r="72" spans="1:10" ht="15" customHeight="1" x14ac:dyDescent="0.3">
      <c r="A72" s="4" t="s">
        <v>159</v>
      </c>
      <c r="B72" s="156" t="s">
        <v>267</v>
      </c>
      <c r="C72" s="156"/>
      <c r="D72" s="156"/>
      <c r="E72" s="156"/>
      <c r="F72" s="156"/>
      <c r="G72" s="156"/>
      <c r="H72" s="156"/>
      <c r="I72" s="79"/>
    </row>
    <row r="73" spans="1:10" ht="15" customHeight="1" x14ac:dyDescent="0.3">
      <c r="A73" s="4" t="s">
        <v>160</v>
      </c>
      <c r="B73" s="4" t="s">
        <v>186</v>
      </c>
    </row>
    <row r="74" spans="1:10" ht="15" customHeight="1" thickBot="1" x14ac:dyDescent="0.35">
      <c r="A74" s="4" t="s">
        <v>161</v>
      </c>
      <c r="B74" s="4" t="s">
        <v>187</v>
      </c>
    </row>
    <row r="75" spans="1:10" ht="15" customHeight="1" thickBot="1" x14ac:dyDescent="0.35">
      <c r="F75" s="95" t="s">
        <v>188</v>
      </c>
      <c r="G75" s="96"/>
    </row>
    <row r="76" spans="1:10" ht="15" customHeight="1" outlineLevel="1" x14ac:dyDescent="0.3">
      <c r="A76" s="1" t="s">
        <v>57</v>
      </c>
    </row>
    <row r="77" spans="1:10" ht="15" customHeight="1" outlineLevel="1" x14ac:dyDescent="0.3">
      <c r="A77" s="1"/>
    </row>
    <row r="78" spans="1:10" ht="15" customHeight="1" outlineLevel="1" x14ac:dyDescent="0.3">
      <c r="A78" s="1" t="str">
        <f>IF(Info!$B$12="","",Info!$B$12)</f>
        <v>Aivars Pudāns - valdes loceklis</v>
      </c>
    </row>
    <row r="79" spans="1:10" ht="15" customHeight="1" outlineLevel="1" x14ac:dyDescent="0.3">
      <c r="A79" s="1"/>
      <c r="E79" s="151" t="str">
        <f>IF($A$78="","","paraksts")</f>
        <v>paraksts</v>
      </c>
      <c r="F79" s="151"/>
    </row>
    <row r="80" spans="1:10" ht="15" customHeight="1" outlineLevel="1" x14ac:dyDescent="0.3">
      <c r="A80" s="1"/>
      <c r="E80" s="151"/>
      <c r="F80" s="151"/>
    </row>
    <row r="81" spans="1:1" ht="15" customHeight="1" outlineLevel="1" x14ac:dyDescent="0.3">
      <c r="A81" s="1"/>
    </row>
    <row r="82" spans="1:1" ht="15" customHeight="1" outlineLevel="1" x14ac:dyDescent="0.3"/>
  </sheetData>
  <mergeCells count="41">
    <mergeCell ref="I1:I9"/>
    <mergeCell ref="B46:H46"/>
    <mergeCell ref="B21:H21"/>
    <mergeCell ref="C39:D39"/>
    <mergeCell ref="B40:C40"/>
    <mergeCell ref="B41:D41"/>
    <mergeCell ref="B54:H54"/>
    <mergeCell ref="B16:C16"/>
    <mergeCell ref="B17:C17"/>
    <mergeCell ref="B10:H10"/>
    <mergeCell ref="B51:C51"/>
    <mergeCell ref="B50:C50"/>
    <mergeCell ref="B14:C15"/>
    <mergeCell ref="D14:D15"/>
    <mergeCell ref="B18:C18"/>
    <mergeCell ref="B12:H12"/>
    <mergeCell ref="G14:G15"/>
    <mergeCell ref="F14:F15"/>
    <mergeCell ref="A48:A49"/>
    <mergeCell ref="B48:C49"/>
    <mergeCell ref="B23:H23"/>
    <mergeCell ref="B34:H34"/>
    <mergeCell ref="B44:H44"/>
    <mergeCell ref="B25:H25"/>
    <mergeCell ref="B27:H27"/>
    <mergeCell ref="B29:H29"/>
    <mergeCell ref="B31:H31"/>
    <mergeCell ref="B37:C37"/>
    <mergeCell ref="B38:D38"/>
    <mergeCell ref="E79:F79"/>
    <mergeCell ref="E80:F80"/>
    <mergeCell ref="B68:H68"/>
    <mergeCell ref="B57:H57"/>
    <mergeCell ref="B65:E65"/>
    <mergeCell ref="B64:E64"/>
    <mergeCell ref="B61:E61"/>
    <mergeCell ref="B59:E60"/>
    <mergeCell ref="B63:E63"/>
    <mergeCell ref="B70:H70"/>
    <mergeCell ref="B72:H72"/>
    <mergeCell ref="B62:C62"/>
  </mergeCells>
  <conditionalFormatting sqref="E79">
    <cfRule type="cellIs" dxfId="1" priority="5" stopIfTrue="1" operator="equal">
      <formula>"paraksts"</formula>
    </cfRule>
  </conditionalFormatting>
  <conditionalFormatting sqref="E80">
    <cfRule type="cellIs" dxfId="0"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38"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122" t="s">
        <v>5</v>
      </c>
      <c r="B1" s="122"/>
      <c r="C1" s="122"/>
      <c r="D1" s="122"/>
      <c r="E1" s="122"/>
      <c r="F1" s="122"/>
      <c r="G1" s="122"/>
      <c r="H1" s="122"/>
      <c r="I1" s="122"/>
    </row>
    <row r="4" spans="1:9" ht="15" customHeight="1" x14ac:dyDescent="0.3">
      <c r="I4" s="7" t="s">
        <v>13</v>
      </c>
    </row>
    <row r="6" spans="1:9" ht="15" customHeight="1" x14ac:dyDescent="0.3">
      <c r="A6" s="4" t="s">
        <v>65</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268</v>
      </c>
      <c r="I14" s="9">
        <v>7</v>
      </c>
    </row>
    <row r="15" spans="1:9" ht="15" customHeight="1" x14ac:dyDescent="0.3">
      <c r="I15" s="9"/>
    </row>
    <row r="16" spans="1:9" ht="15" customHeight="1" x14ac:dyDescent="0.3">
      <c r="B16" s="4" t="s">
        <v>269</v>
      </c>
      <c r="I16" s="4">
        <v>8</v>
      </c>
    </row>
    <row r="18" spans="1:9" ht="15" customHeight="1" x14ac:dyDescent="0.3">
      <c r="B18" s="4" t="s">
        <v>62</v>
      </c>
      <c r="I18" s="9">
        <v>9</v>
      </c>
    </row>
    <row r="20" spans="1:9" ht="15" customHeight="1" x14ac:dyDescent="0.3">
      <c r="A20" s="4" t="s">
        <v>14</v>
      </c>
      <c r="I20" s="9">
        <v>21</v>
      </c>
    </row>
    <row r="22" spans="1:9" ht="15" customHeight="1" x14ac:dyDescent="0.3">
      <c r="A22" s="4" t="s">
        <v>157</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7"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122" t="s">
        <v>64</v>
      </c>
      <c r="B1" s="122"/>
      <c r="C1" s="122"/>
      <c r="D1" s="122"/>
      <c r="E1" s="122"/>
      <c r="F1" s="122"/>
      <c r="G1" s="122"/>
      <c r="H1" s="6"/>
      <c r="K1" s="18" t="s">
        <v>63</v>
      </c>
    </row>
    <row r="2" spans="1:11" ht="15" customHeight="1" x14ac:dyDescent="0.3">
      <c r="K2" s="6" t="s">
        <v>67</v>
      </c>
    </row>
    <row r="4" spans="1:11" ht="28.8" customHeight="1" x14ac:dyDescent="0.3">
      <c r="A4" s="4" t="s">
        <v>0</v>
      </c>
      <c r="B4" s="124" t="s">
        <v>239</v>
      </c>
      <c r="C4" s="124"/>
      <c r="D4" s="124"/>
      <c r="E4" s="124"/>
      <c r="F4" s="124"/>
      <c r="G4" s="124"/>
      <c r="I4" s="6" t="s">
        <v>6</v>
      </c>
      <c r="K4" s="16" t="s">
        <v>68</v>
      </c>
    </row>
    <row r="5" spans="1:11" ht="15" customHeight="1" x14ac:dyDescent="0.3">
      <c r="B5" s="8"/>
      <c r="C5" s="8"/>
      <c r="D5" s="8"/>
      <c r="E5" s="8"/>
      <c r="F5" s="8"/>
      <c r="G5" s="8"/>
      <c r="H5" s="7" t="s">
        <v>133</v>
      </c>
      <c r="I5" s="10" t="s">
        <v>10</v>
      </c>
      <c r="J5" s="11">
        <v>2017</v>
      </c>
      <c r="K5" s="8"/>
    </row>
    <row r="6" spans="1:11" ht="15" customHeight="1" x14ac:dyDescent="0.3">
      <c r="A6" s="4" t="s">
        <v>66</v>
      </c>
      <c r="B6" s="125" t="s">
        <v>134</v>
      </c>
      <c r="C6" s="125"/>
      <c r="D6" s="125"/>
      <c r="E6" s="125"/>
      <c r="F6" s="125"/>
      <c r="G6" s="125"/>
      <c r="H6" s="7" t="s">
        <v>132</v>
      </c>
      <c r="I6" s="10" t="s">
        <v>9</v>
      </c>
      <c r="J6" s="11" t="s">
        <v>88</v>
      </c>
      <c r="K6" s="16" t="s">
        <v>68</v>
      </c>
    </row>
    <row r="7" spans="1:11" ht="15" customHeight="1" x14ac:dyDescent="0.3">
      <c r="B7" s="8"/>
      <c r="C7" s="8"/>
      <c r="D7" s="8"/>
      <c r="E7" s="8"/>
      <c r="F7" s="8"/>
      <c r="G7" s="8"/>
      <c r="I7" s="10" t="s">
        <v>8</v>
      </c>
      <c r="J7" s="11" t="s">
        <v>136</v>
      </c>
      <c r="K7" s="8"/>
    </row>
    <row r="8" spans="1:11" ht="15" customHeight="1" x14ac:dyDescent="0.3">
      <c r="A8" s="4" t="s">
        <v>1</v>
      </c>
      <c r="B8" s="123" t="s">
        <v>240</v>
      </c>
      <c r="C8" s="123"/>
      <c r="D8" s="123"/>
      <c r="E8" s="123"/>
      <c r="F8" s="123"/>
      <c r="G8" s="123"/>
      <c r="I8" s="10" t="s">
        <v>7</v>
      </c>
      <c r="J8" s="11" t="s">
        <v>87</v>
      </c>
      <c r="K8" s="16" t="s">
        <v>68</v>
      </c>
    </row>
    <row r="9" spans="1:11" ht="15" customHeight="1" x14ac:dyDescent="0.3">
      <c r="I9" s="64"/>
      <c r="J9" s="64"/>
    </row>
    <row r="10" spans="1:11" ht="15" customHeight="1" x14ac:dyDescent="0.3">
      <c r="A10" s="4" t="s">
        <v>123</v>
      </c>
      <c r="B10" s="126" t="s">
        <v>241</v>
      </c>
      <c r="C10" s="126"/>
      <c r="D10" s="126"/>
      <c r="E10" s="126"/>
      <c r="F10" s="126"/>
      <c r="G10" s="126"/>
      <c r="K10" s="16" t="s">
        <v>68</v>
      </c>
    </row>
    <row r="11" spans="1:11" ht="15" customHeight="1" x14ac:dyDescent="0.3">
      <c r="B11" s="8"/>
      <c r="C11" s="8"/>
      <c r="D11" s="8"/>
      <c r="E11" s="8"/>
      <c r="F11" s="8"/>
      <c r="G11" s="8"/>
      <c r="K11" s="8"/>
    </row>
    <row r="12" spans="1:11" ht="15" customHeight="1" x14ac:dyDescent="0.3">
      <c r="A12" s="4" t="s">
        <v>2</v>
      </c>
      <c r="B12" s="123" t="s">
        <v>242</v>
      </c>
      <c r="C12" s="123"/>
      <c r="D12" s="123"/>
      <c r="E12" s="123"/>
      <c r="F12" s="123"/>
      <c r="G12" s="123"/>
      <c r="K12" s="16" t="s">
        <v>69</v>
      </c>
    </row>
    <row r="13" spans="1:11" ht="15" customHeight="1" x14ac:dyDescent="0.3">
      <c r="B13" s="123" t="s">
        <v>243</v>
      </c>
      <c r="C13" s="123"/>
      <c r="D13" s="123"/>
      <c r="E13" s="123"/>
      <c r="F13" s="123"/>
      <c r="G13" s="123"/>
      <c r="K13" s="33"/>
    </row>
    <row r="16" spans="1:11" ht="17.25" customHeight="1" x14ac:dyDescent="0.3">
      <c r="A16" s="47" t="s">
        <v>124</v>
      </c>
      <c r="B16" s="123" t="s">
        <v>244</v>
      </c>
      <c r="C16" s="123"/>
      <c r="D16" s="123"/>
      <c r="E16" s="123"/>
      <c r="F16" s="123"/>
      <c r="G16" s="123"/>
      <c r="K16" s="16" t="s">
        <v>86</v>
      </c>
    </row>
    <row r="19" spans="1:11" ht="15" customHeight="1" x14ac:dyDescent="0.3">
      <c r="A19" s="4" t="s">
        <v>3</v>
      </c>
      <c r="B19" s="13" t="s">
        <v>11</v>
      </c>
      <c r="C19" s="14">
        <v>43466</v>
      </c>
      <c r="D19" s="13" t="s">
        <v>12</v>
      </c>
      <c r="E19" s="14">
        <v>43738</v>
      </c>
      <c r="F19" s="12"/>
      <c r="G19" s="12"/>
      <c r="K19" s="12"/>
    </row>
    <row r="21" spans="1:11" ht="15" customHeight="1" x14ac:dyDescent="0.3">
      <c r="A21" s="4" t="s">
        <v>4</v>
      </c>
      <c r="B21" s="123" t="s">
        <v>151</v>
      </c>
      <c r="C21" s="123"/>
      <c r="D21" s="123"/>
      <c r="E21" s="123"/>
      <c r="F21" s="123"/>
      <c r="G21" s="123"/>
      <c r="K21" s="33"/>
    </row>
    <row r="22" spans="1:11" ht="15" customHeight="1" x14ac:dyDescent="0.3">
      <c r="B22" s="123" t="s">
        <v>158</v>
      </c>
      <c r="C22" s="123"/>
      <c r="D22" s="123"/>
      <c r="E22" s="123"/>
      <c r="F22" s="123"/>
      <c r="G22" s="123"/>
      <c r="K22" s="33"/>
    </row>
    <row r="23" spans="1:11" ht="15" customHeight="1" x14ac:dyDescent="0.3">
      <c r="B23" s="123" t="s">
        <v>152</v>
      </c>
      <c r="C23" s="123"/>
      <c r="D23" s="123"/>
      <c r="E23" s="123"/>
      <c r="F23" s="123"/>
      <c r="G23" s="123"/>
      <c r="K23" s="33"/>
    </row>
    <row r="24" spans="1:11" ht="15" customHeight="1" x14ac:dyDescent="0.3">
      <c r="B24" s="123" t="s">
        <v>155</v>
      </c>
      <c r="C24" s="123"/>
      <c r="D24" s="123"/>
      <c r="E24" s="123"/>
      <c r="F24" s="123"/>
      <c r="G24" s="123"/>
      <c r="K24" s="33"/>
    </row>
    <row r="26" spans="1:11" ht="15" customHeight="1" x14ac:dyDescent="0.3">
      <c r="B26" s="123" t="s">
        <v>154</v>
      </c>
      <c r="C26" s="123"/>
      <c r="D26" s="123"/>
      <c r="E26" s="123"/>
      <c r="F26" s="123"/>
      <c r="G26" s="123"/>
      <c r="K26" s="33"/>
    </row>
    <row r="27" spans="1:11" ht="15" customHeight="1" x14ac:dyDescent="0.3">
      <c r="B27" s="123" t="s">
        <v>153</v>
      </c>
      <c r="C27" s="123"/>
      <c r="D27" s="123"/>
      <c r="E27" s="123"/>
      <c r="F27" s="123"/>
      <c r="G27" s="123"/>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6:G16"/>
    <mergeCell ref="A1:G1"/>
    <mergeCell ref="B4:G4"/>
    <mergeCell ref="B6:G6"/>
    <mergeCell ref="B10:G10"/>
    <mergeCell ref="B8:G8"/>
    <mergeCell ref="B12:G12"/>
    <mergeCell ref="B13:G13"/>
    <mergeCell ref="B27:G27"/>
    <mergeCell ref="B21:G21"/>
    <mergeCell ref="B22:G22"/>
    <mergeCell ref="B23:G23"/>
    <mergeCell ref="B24:G24"/>
    <mergeCell ref="B26:G26"/>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3"/>
  <sheetViews>
    <sheetView view="pageBreakPreview" topLeftCell="A7" zoomScaleNormal="100" zoomScaleSheetLayoutView="100" workbookViewId="0">
      <selection activeCell="D28" sqref="D28"/>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122" t="s">
        <v>17</v>
      </c>
      <c r="B1" s="122"/>
      <c r="C1" s="122"/>
      <c r="D1" s="122"/>
      <c r="E1" s="122"/>
      <c r="F1" s="133" t="s">
        <v>131</v>
      </c>
    </row>
    <row r="2" spans="1:11" ht="15" customHeight="1" x14ac:dyDescent="0.3">
      <c r="F2" s="133"/>
    </row>
    <row r="3" spans="1:11" ht="15" customHeight="1" x14ac:dyDescent="0.3">
      <c r="A3" s="19" t="s">
        <v>18</v>
      </c>
      <c r="B3" s="19"/>
      <c r="D3" s="22">
        <f>Info!$E$19</f>
        <v>43738</v>
      </c>
      <c r="E3" s="22">
        <f>Info!$C$19-1</f>
        <v>43465</v>
      </c>
      <c r="F3" s="8"/>
    </row>
    <row r="4" spans="1:11" ht="15" customHeight="1" x14ac:dyDescent="0.3">
      <c r="D4" s="15" t="str">
        <f>Info!$J$8</f>
        <v>EUR</v>
      </c>
      <c r="E4" s="15" t="str">
        <f>Info!$J$8</f>
        <v>EUR</v>
      </c>
      <c r="F4" s="8"/>
    </row>
    <row r="5" spans="1:11" ht="15" customHeight="1" x14ac:dyDescent="0.3">
      <c r="A5" s="18" t="s">
        <v>19</v>
      </c>
      <c r="B5" s="18"/>
      <c r="F5" s="62">
        <v>10</v>
      </c>
    </row>
    <row r="6" spans="1:11" ht="15" customHeight="1" x14ac:dyDescent="0.3">
      <c r="A6" s="24" t="s">
        <v>58</v>
      </c>
      <c r="B6" s="18" t="s">
        <v>53</v>
      </c>
      <c r="C6" s="18"/>
      <c r="F6" s="62">
        <v>20</v>
      </c>
    </row>
    <row r="7" spans="1:11" ht="15" customHeight="1" x14ac:dyDescent="0.3">
      <c r="A7" s="39"/>
      <c r="B7" s="134" t="s">
        <v>21</v>
      </c>
      <c r="C7" s="134"/>
      <c r="D7" s="25">
        <v>85</v>
      </c>
      <c r="E7" s="25">
        <v>85</v>
      </c>
      <c r="F7" s="62">
        <v>40</v>
      </c>
    </row>
    <row r="8" spans="1:11" ht="15" customHeight="1" x14ac:dyDescent="0.3">
      <c r="A8" s="15"/>
      <c r="B8" s="129" t="s">
        <v>20</v>
      </c>
      <c r="C8" s="129"/>
      <c r="D8" s="37">
        <f>SUM(D7:D7)</f>
        <v>85</v>
      </c>
      <c r="E8" s="37">
        <f>SUM(E7:E7)</f>
        <v>85</v>
      </c>
      <c r="F8" s="62">
        <v>80</v>
      </c>
    </row>
    <row r="9" spans="1:11" ht="6" customHeight="1" x14ac:dyDescent="0.3">
      <c r="A9" s="15"/>
      <c r="F9" s="62"/>
    </row>
    <row r="10" spans="1:11" ht="15" customHeight="1" x14ac:dyDescent="0.3">
      <c r="A10" s="24" t="s">
        <v>59</v>
      </c>
      <c r="B10" s="135" t="s">
        <v>245</v>
      </c>
      <c r="C10" s="135"/>
      <c r="F10" s="62">
        <v>90</v>
      </c>
    </row>
    <row r="11" spans="1:11" ht="15" customHeight="1" x14ac:dyDescent="0.3">
      <c r="A11" s="39" t="s">
        <v>159</v>
      </c>
      <c r="B11" s="130" t="s">
        <v>78</v>
      </c>
      <c r="C11" s="130"/>
      <c r="D11" s="26">
        <f>ROUND(D12+D13,0)</f>
        <v>1524899</v>
      </c>
      <c r="E11" s="26">
        <f>ROUND(E12+E13,0)</f>
        <v>1614640</v>
      </c>
      <c r="F11" s="62">
        <v>100</v>
      </c>
      <c r="K11" s="50"/>
    </row>
    <row r="12" spans="1:11" ht="15" customHeight="1" x14ac:dyDescent="0.3">
      <c r="A12" s="36" t="s">
        <v>71</v>
      </c>
      <c r="B12" s="131" t="s">
        <v>125</v>
      </c>
      <c r="C12" s="131"/>
      <c r="D12" s="40">
        <v>1524899</v>
      </c>
      <c r="E12" s="40">
        <v>1614640</v>
      </c>
      <c r="F12" s="62">
        <v>110</v>
      </c>
    </row>
    <row r="13" spans="1:11" ht="15" customHeight="1" outlineLevel="1" x14ac:dyDescent="0.3">
      <c r="A13" s="36" t="s">
        <v>73</v>
      </c>
      <c r="B13" s="132" t="s">
        <v>246</v>
      </c>
      <c r="C13" s="132"/>
      <c r="D13" s="40">
        <v>0</v>
      </c>
      <c r="E13" s="40">
        <v>0</v>
      </c>
      <c r="F13" s="62">
        <v>120</v>
      </c>
    </row>
    <row r="14" spans="1:11" ht="15" customHeight="1" x14ac:dyDescent="0.3">
      <c r="A14" s="39" t="s">
        <v>160</v>
      </c>
      <c r="B14" s="130" t="s">
        <v>79</v>
      </c>
      <c r="C14" s="130"/>
      <c r="D14" s="25">
        <v>2144771</v>
      </c>
      <c r="E14" s="25">
        <v>2325541</v>
      </c>
      <c r="F14" s="62">
        <v>180</v>
      </c>
    </row>
    <row r="15" spans="1:11" ht="15" customHeight="1" x14ac:dyDescent="0.3">
      <c r="A15" s="39" t="s">
        <v>161</v>
      </c>
      <c r="B15" s="130" t="s">
        <v>22</v>
      </c>
      <c r="C15" s="130"/>
      <c r="D15" s="25">
        <v>8124</v>
      </c>
      <c r="E15" s="25">
        <v>7417</v>
      </c>
      <c r="F15" s="62">
        <v>190</v>
      </c>
    </row>
    <row r="16" spans="1:11" ht="15" customHeight="1" x14ac:dyDescent="0.3">
      <c r="A16" s="15"/>
      <c r="C16" s="24" t="s">
        <v>247</v>
      </c>
      <c r="D16" s="37">
        <f>SUM(D11,D14,D15,)</f>
        <v>3677794</v>
      </c>
      <c r="E16" s="37">
        <f>SUM(E11,E14,E15,)</f>
        <v>3947598</v>
      </c>
      <c r="F16" s="62">
        <v>220</v>
      </c>
    </row>
    <row r="17" spans="1:6" ht="6" customHeight="1" thickBot="1" x14ac:dyDescent="0.35">
      <c r="A17" s="15"/>
      <c r="D17" s="28"/>
      <c r="E17" s="28"/>
      <c r="F17" s="62"/>
    </row>
    <row r="18" spans="1:6" ht="15" customHeight="1" thickBot="1" x14ac:dyDescent="0.35">
      <c r="B18" s="129" t="s">
        <v>30</v>
      </c>
      <c r="C18" s="129"/>
      <c r="D18" s="30">
        <f>D8+D16</f>
        <v>3677879</v>
      </c>
      <c r="E18" s="30">
        <f>E8+E16</f>
        <v>3947683</v>
      </c>
      <c r="F18" s="62">
        <v>340</v>
      </c>
    </row>
    <row r="19" spans="1:6" ht="9.9" customHeight="1" x14ac:dyDescent="0.3">
      <c r="D19" s="28"/>
      <c r="E19" s="28"/>
      <c r="F19" s="62"/>
    </row>
    <row r="20" spans="1:6" ht="15" customHeight="1" x14ac:dyDescent="0.3">
      <c r="A20" s="18" t="s">
        <v>23</v>
      </c>
      <c r="B20" s="18"/>
      <c r="D20" s="28"/>
      <c r="E20" s="28"/>
      <c r="F20" s="62">
        <v>350</v>
      </c>
    </row>
    <row r="21" spans="1:6" ht="15" customHeight="1" x14ac:dyDescent="0.3">
      <c r="A21" s="24" t="s">
        <v>58</v>
      </c>
      <c r="B21" s="128" t="s">
        <v>52</v>
      </c>
      <c r="C21" s="128"/>
      <c r="D21" s="28"/>
      <c r="E21" s="28"/>
      <c r="F21" s="62">
        <v>360</v>
      </c>
    </row>
    <row r="22" spans="1:6" ht="15" customHeight="1" x14ac:dyDescent="0.3">
      <c r="A22" s="39">
        <v>1</v>
      </c>
      <c r="B22" s="130" t="s">
        <v>24</v>
      </c>
      <c r="C22" s="130"/>
      <c r="D22" s="25">
        <v>78955</v>
      </c>
      <c r="E22" s="25">
        <v>48464</v>
      </c>
      <c r="F22" s="62">
        <v>370</v>
      </c>
    </row>
    <row r="23" spans="1:6" ht="15" customHeight="1" x14ac:dyDescent="0.3">
      <c r="A23" s="39" t="s">
        <v>160</v>
      </c>
      <c r="B23" s="130" t="s">
        <v>80</v>
      </c>
      <c r="C23" s="130"/>
      <c r="D23" s="25"/>
      <c r="E23" s="25">
        <v>0</v>
      </c>
      <c r="F23" s="62">
        <v>400</v>
      </c>
    </row>
    <row r="24" spans="1:6" ht="15" customHeight="1" x14ac:dyDescent="0.3">
      <c r="A24" s="15"/>
      <c r="B24" s="129" t="s">
        <v>25</v>
      </c>
      <c r="C24" s="129"/>
      <c r="D24" s="37">
        <f>SUM(D22:D23,)</f>
        <v>78955</v>
      </c>
      <c r="E24" s="37">
        <f>SUM(E22:E23,)</f>
        <v>48464</v>
      </c>
      <c r="F24" s="62">
        <v>450</v>
      </c>
    </row>
    <row r="25" spans="1:6" ht="6" customHeight="1" x14ac:dyDescent="0.3">
      <c r="A25" s="15"/>
      <c r="B25" s="15"/>
      <c r="D25" s="28"/>
      <c r="E25" s="28"/>
      <c r="F25" s="62"/>
    </row>
    <row r="26" spans="1:6" ht="15" customHeight="1" x14ac:dyDescent="0.3">
      <c r="A26" s="24" t="s">
        <v>59</v>
      </c>
      <c r="B26" s="128" t="s">
        <v>55</v>
      </c>
      <c r="C26" s="128"/>
      <c r="D26" s="28"/>
      <c r="E26" s="28"/>
      <c r="F26" s="62">
        <v>460</v>
      </c>
    </row>
    <row r="27" spans="1:6" ht="15" customHeight="1" x14ac:dyDescent="0.3">
      <c r="A27" s="39">
        <v>1</v>
      </c>
      <c r="B27" s="130" t="s">
        <v>26</v>
      </c>
      <c r="C27" s="130"/>
      <c r="D27" s="25">
        <v>442530</v>
      </c>
      <c r="E27" s="25">
        <v>357673</v>
      </c>
      <c r="F27" s="62">
        <v>470</v>
      </c>
    </row>
    <row r="28" spans="1:6" ht="15" customHeight="1" x14ac:dyDescent="0.3">
      <c r="A28" s="39" t="e">
        <f>#REF!+1</f>
        <v>#REF!</v>
      </c>
      <c r="B28" s="130" t="s">
        <v>27</v>
      </c>
      <c r="C28" s="130"/>
      <c r="D28" s="25">
        <v>2060</v>
      </c>
      <c r="E28" s="25">
        <v>24942</v>
      </c>
      <c r="F28" s="62">
        <v>500</v>
      </c>
    </row>
    <row r="29" spans="1:6" ht="15" customHeight="1" x14ac:dyDescent="0.3">
      <c r="A29" s="39" t="s">
        <v>164</v>
      </c>
      <c r="B29" s="130" t="s">
        <v>28</v>
      </c>
      <c r="C29" s="130"/>
      <c r="D29" s="25">
        <v>2513</v>
      </c>
      <c r="E29" s="25">
        <v>28624</v>
      </c>
      <c r="F29" s="62">
        <v>530</v>
      </c>
    </row>
    <row r="30" spans="1:6" ht="15" customHeight="1" x14ac:dyDescent="0.3">
      <c r="A30" s="8"/>
      <c r="B30" s="129" t="s">
        <v>29</v>
      </c>
      <c r="C30" s="129"/>
      <c r="D30" s="27">
        <f>SUM(D27:D29)</f>
        <v>447103</v>
      </c>
      <c r="E30" s="27">
        <f>SUM(E27:E29)</f>
        <v>411239</v>
      </c>
      <c r="F30" s="62">
        <v>550</v>
      </c>
    </row>
    <row r="31" spans="1:6" ht="15" customHeight="1" thickBot="1" x14ac:dyDescent="0.35">
      <c r="A31" s="24" t="s">
        <v>61</v>
      </c>
      <c r="B31" s="128" t="s">
        <v>56</v>
      </c>
      <c r="C31" s="128"/>
      <c r="D31" s="32">
        <v>1222057</v>
      </c>
      <c r="E31" s="32">
        <v>1391150</v>
      </c>
      <c r="F31" s="62">
        <v>620</v>
      </c>
    </row>
    <row r="32" spans="1:6" ht="15" customHeight="1" thickBot="1" x14ac:dyDescent="0.35">
      <c r="B32" s="129" t="s">
        <v>31</v>
      </c>
      <c r="C32" s="129"/>
      <c r="D32" s="30">
        <f>D24+D30+D31</f>
        <v>1748115</v>
      </c>
      <c r="E32" s="30">
        <f>E24+E30+E31</f>
        <v>1850853</v>
      </c>
      <c r="F32" s="62">
        <v>630</v>
      </c>
    </row>
    <row r="33" spans="1:6" ht="13.2" customHeight="1" thickBot="1" x14ac:dyDescent="0.35">
      <c r="D33" s="28"/>
      <c r="E33" s="28"/>
      <c r="F33" s="62"/>
    </row>
    <row r="34" spans="1:6" ht="15" customHeight="1" thickTop="1" thickBot="1" x14ac:dyDescent="0.35">
      <c r="B34" s="127" t="s">
        <v>32</v>
      </c>
      <c r="C34" s="127"/>
      <c r="D34" s="31">
        <f>D32+D18</f>
        <v>5425994</v>
      </c>
      <c r="E34" s="31">
        <f>E32+E18</f>
        <v>5798536</v>
      </c>
      <c r="F34" s="62">
        <v>640</v>
      </c>
    </row>
    <row r="35" spans="1:6" ht="15" customHeight="1" thickTop="1" x14ac:dyDescent="0.3">
      <c r="D35" s="21" t="str">
        <f>IF($D$34&lt;&gt;Pasīvs!$D$20,CONCATENATE("Aktīvs nesakrīt ar Pasīvu par ",$D$34-Pasīvs!$D$20," EUR"),"")</f>
        <v/>
      </c>
      <c r="E35" s="20" t="str">
        <f>IF($E$34&lt;&gt;Pasīvs!$E$20,CONCATENATE("Aktīvs nesakrīt ar Pasīvu par ",$E$34-Pasīvs!$E$20," EUR"),"")</f>
        <v/>
      </c>
    </row>
    <row r="36" spans="1:6" ht="15" customHeight="1" x14ac:dyDescent="0.3">
      <c r="D36" s="21"/>
      <c r="E36" s="20"/>
    </row>
    <row r="37" spans="1:6" ht="15" customHeight="1" x14ac:dyDescent="0.3">
      <c r="A37" s="1" t="str">
        <f>CONCATENATE("Pielikums no ",Saturs!$I$18,"."," līdz ",Saturs!$I$20-1,"."," lapai ir neatņemama šī finanšu pārskata sastāvdaļa.")</f>
        <v>Pielikums no 9. līdz 20. lapai ir neatņemama šī finanšu pārskata sastāvdaļa.</v>
      </c>
      <c r="B37" s="1"/>
    </row>
    <row r="38" spans="1:6" ht="15" customHeight="1" x14ac:dyDescent="0.3">
      <c r="A38" s="8"/>
      <c r="B38" s="8"/>
      <c r="C38" s="8"/>
      <c r="D38" s="8"/>
    </row>
    <row r="39" spans="1:6" ht="15" customHeight="1" x14ac:dyDescent="0.3">
      <c r="A39" s="1" t="s">
        <v>57</v>
      </c>
      <c r="B39" s="1"/>
    </row>
    <row r="41" spans="1:6" ht="15" customHeight="1" x14ac:dyDescent="0.3">
      <c r="A41" s="1" t="str">
        <f>IF(Info!$B$12="","",Info!$B$12)</f>
        <v>Aivars Pudāns - valdes loceklis</v>
      </c>
    </row>
    <row r="42" spans="1:6" ht="15" customHeight="1" x14ac:dyDescent="0.25">
      <c r="C42" s="51" t="str">
        <f>IF($A$41="","","paraksts")</f>
        <v>paraksts</v>
      </c>
      <c r="D42" s="52"/>
    </row>
    <row r="43" spans="1:6" ht="15" customHeight="1" x14ac:dyDescent="0.3">
      <c r="A43"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21:C21"/>
    <mergeCell ref="B12:C12"/>
    <mergeCell ref="B18:C18"/>
    <mergeCell ref="B13:C13"/>
    <mergeCell ref="F1:F2"/>
    <mergeCell ref="B8:C8"/>
    <mergeCell ref="A1:E1"/>
    <mergeCell ref="B7:C7"/>
    <mergeCell ref="B14:C14"/>
    <mergeCell ref="B15:C15"/>
    <mergeCell ref="B10:C10"/>
    <mergeCell ref="B11:C11"/>
    <mergeCell ref="B34:C34"/>
    <mergeCell ref="B31:C31"/>
    <mergeCell ref="B32:C32"/>
    <mergeCell ref="B22:C22"/>
    <mergeCell ref="B23:C23"/>
    <mergeCell ref="B26:C26"/>
    <mergeCell ref="B27:C27"/>
    <mergeCell ref="B24:C24"/>
    <mergeCell ref="B30:C30"/>
    <mergeCell ref="B29:C29"/>
    <mergeCell ref="B28:C28"/>
  </mergeCells>
  <conditionalFormatting sqref="C42">
    <cfRule type="cellIs" dxfId="26"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1"/>
  <sheetViews>
    <sheetView tabSelected="1" view="pageBreakPreview" zoomScaleNormal="100" zoomScaleSheetLayoutView="100" workbookViewId="0">
      <selection activeCell="D17" sqref="D17"/>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122" t="s">
        <v>17</v>
      </c>
      <c r="B1" s="122"/>
      <c r="C1" s="122"/>
      <c r="D1" s="122"/>
      <c r="E1" s="122"/>
      <c r="F1" s="63" t="s">
        <v>131</v>
      </c>
    </row>
    <row r="2" spans="1:6" ht="15" customHeight="1" x14ac:dyDescent="0.3">
      <c r="A2" s="19" t="s">
        <v>33</v>
      </c>
      <c r="D2" s="22">
        <f>Info!$E$19</f>
        <v>43738</v>
      </c>
      <c r="E2" s="22">
        <f>Info!$C$19-1</f>
        <v>43465</v>
      </c>
    </row>
    <row r="3" spans="1:6" ht="15" customHeight="1" x14ac:dyDescent="0.3">
      <c r="D3" s="15" t="str">
        <f>Info!$J$8</f>
        <v>EUR</v>
      </c>
      <c r="E3" s="15" t="str">
        <f>Info!$J$8</f>
        <v>EUR</v>
      </c>
    </row>
    <row r="4" spans="1:6" ht="15" customHeight="1" x14ac:dyDescent="0.3">
      <c r="A4" s="18" t="s">
        <v>35</v>
      </c>
      <c r="F4" s="62">
        <v>650</v>
      </c>
    </row>
    <row r="5" spans="1:6" ht="15" customHeight="1" x14ac:dyDescent="0.3">
      <c r="A5" s="39">
        <v>1</v>
      </c>
      <c r="B5" s="130" t="s">
        <v>36</v>
      </c>
      <c r="C5" s="130"/>
      <c r="D5" s="25">
        <v>473000</v>
      </c>
      <c r="E5" s="25">
        <v>473000</v>
      </c>
      <c r="F5" s="62">
        <v>660</v>
      </c>
    </row>
    <row r="6" spans="1:6" ht="15" customHeight="1" x14ac:dyDescent="0.3">
      <c r="A6" s="39" t="s">
        <v>160</v>
      </c>
      <c r="B6" s="130" t="s">
        <v>85</v>
      </c>
      <c r="C6" s="130"/>
      <c r="D6" s="25">
        <f>E6+E7-265514</f>
        <v>850424</v>
      </c>
      <c r="E6" s="25">
        <v>584909</v>
      </c>
      <c r="F6" s="62">
        <v>780</v>
      </c>
    </row>
    <row r="7" spans="1:6" ht="15" customHeight="1" thickBot="1" x14ac:dyDescent="0.35">
      <c r="A7" s="39" t="s">
        <v>161</v>
      </c>
      <c r="B7" s="130" t="s">
        <v>51</v>
      </c>
      <c r="C7" s="130"/>
      <c r="D7" s="25">
        <v>5649</v>
      </c>
      <c r="E7" s="25">
        <v>531029</v>
      </c>
      <c r="F7" s="62">
        <v>790</v>
      </c>
    </row>
    <row r="8" spans="1:6" ht="15" customHeight="1" thickBot="1" x14ac:dyDescent="0.35">
      <c r="B8" s="129" t="s">
        <v>37</v>
      </c>
      <c r="C8" s="129"/>
      <c r="D8" s="30">
        <f>SUM(D5,D6,D7)</f>
        <v>1329073</v>
      </c>
      <c r="E8" s="30">
        <f>SUM(E5,E6,E7)</f>
        <v>1588938</v>
      </c>
      <c r="F8" s="62">
        <v>800</v>
      </c>
    </row>
    <row r="9" spans="1:6" ht="13.2" customHeight="1" x14ac:dyDescent="0.3">
      <c r="D9" s="28"/>
      <c r="E9" s="28"/>
      <c r="F9" s="62"/>
    </row>
    <row r="10" spans="1:6" ht="15" customHeight="1" x14ac:dyDescent="0.3">
      <c r="A10" s="18" t="s">
        <v>81</v>
      </c>
      <c r="D10" s="28"/>
      <c r="E10" s="28"/>
      <c r="F10" s="62">
        <v>860</v>
      </c>
    </row>
    <row r="11" spans="1:6" ht="15" customHeight="1" thickBot="1" x14ac:dyDescent="0.35">
      <c r="A11" s="39">
        <v>1</v>
      </c>
      <c r="B11" s="130" t="s">
        <v>41</v>
      </c>
      <c r="C11" s="130"/>
      <c r="D11" s="25">
        <v>3309948</v>
      </c>
      <c r="E11" s="25">
        <v>3261574</v>
      </c>
      <c r="F11" s="62">
        <v>990</v>
      </c>
    </row>
    <row r="12" spans="1:6" ht="15" customHeight="1" thickBot="1" x14ac:dyDescent="0.35">
      <c r="B12" s="129" t="s">
        <v>82</v>
      </c>
      <c r="C12" s="129"/>
      <c r="D12" s="30">
        <f>SUM(D11:D11)</f>
        <v>3309948</v>
      </c>
      <c r="E12" s="30">
        <f>SUM(E11:E11)</f>
        <v>3261574</v>
      </c>
      <c r="F12" s="62">
        <v>1010</v>
      </c>
    </row>
    <row r="13" spans="1:6" ht="15" customHeight="1" x14ac:dyDescent="0.3">
      <c r="A13" s="18" t="s">
        <v>83</v>
      </c>
      <c r="B13" s="18"/>
      <c r="C13" s="18"/>
      <c r="D13" s="28"/>
      <c r="E13" s="28"/>
      <c r="F13" s="62">
        <v>1020</v>
      </c>
    </row>
    <row r="14" spans="1:6" ht="15" customHeight="1" x14ac:dyDescent="0.3">
      <c r="A14" s="39" t="s">
        <v>159</v>
      </c>
      <c r="B14" s="130" t="s">
        <v>38</v>
      </c>
      <c r="C14" s="130"/>
      <c r="D14" s="25">
        <v>65585</v>
      </c>
      <c r="E14" s="25">
        <v>316876</v>
      </c>
      <c r="F14" s="62">
        <v>1080</v>
      </c>
    </row>
    <row r="15" spans="1:6" ht="15" customHeight="1" x14ac:dyDescent="0.3">
      <c r="A15" s="39" t="s">
        <v>160</v>
      </c>
      <c r="B15" s="134" t="s">
        <v>39</v>
      </c>
      <c r="C15" s="134"/>
      <c r="D15" s="25">
        <v>160003</v>
      </c>
      <c r="E15" s="25">
        <v>75588</v>
      </c>
      <c r="F15" s="62">
        <v>1120</v>
      </c>
    </row>
    <row r="16" spans="1:6" ht="15" customHeight="1" x14ac:dyDescent="0.3">
      <c r="A16" s="39" t="s">
        <v>161</v>
      </c>
      <c r="B16" s="130" t="s">
        <v>40</v>
      </c>
      <c r="C16" s="130"/>
      <c r="D16" s="25">
        <v>26399</v>
      </c>
      <c r="E16" s="25">
        <v>20574</v>
      </c>
      <c r="F16" s="62">
        <v>1130</v>
      </c>
    </row>
    <row r="17" spans="1:6" ht="15" customHeight="1" x14ac:dyDescent="0.3">
      <c r="A17" s="39" t="s">
        <v>162</v>
      </c>
      <c r="B17" s="130" t="s">
        <v>41</v>
      </c>
      <c r="C17" s="130"/>
      <c r="D17" s="25">
        <v>480937</v>
      </c>
      <c r="E17" s="25">
        <v>480937</v>
      </c>
      <c r="F17" s="62">
        <v>1140</v>
      </c>
    </row>
    <row r="18" spans="1:6" ht="15" customHeight="1" thickBot="1" x14ac:dyDescent="0.35">
      <c r="A18" s="39" t="s">
        <v>163</v>
      </c>
      <c r="B18" s="130" t="s">
        <v>42</v>
      </c>
      <c r="C18" s="130"/>
      <c r="D18" s="25">
        <v>54049</v>
      </c>
      <c r="E18" s="25">
        <v>54049</v>
      </c>
      <c r="F18" s="62">
        <v>1160</v>
      </c>
    </row>
    <row r="19" spans="1:6" ht="15" customHeight="1" thickBot="1" x14ac:dyDescent="0.35">
      <c r="B19" s="129" t="s">
        <v>84</v>
      </c>
      <c r="C19" s="129"/>
      <c r="D19" s="30">
        <f>SUM(D14:D18)</f>
        <v>786973</v>
      </c>
      <c r="E19" s="30">
        <f>SUM(E14:E18)</f>
        <v>948024</v>
      </c>
      <c r="F19" s="62">
        <v>1180</v>
      </c>
    </row>
    <row r="20" spans="1:6" ht="15" customHeight="1" thickTop="1" thickBot="1" x14ac:dyDescent="0.35">
      <c r="B20" s="127" t="s">
        <v>34</v>
      </c>
      <c r="C20" s="127"/>
      <c r="D20" s="31">
        <f>D8+H16+D12+D19</f>
        <v>5425994</v>
      </c>
      <c r="E20" s="31">
        <f>E8+I16+E12+E19</f>
        <v>5798536</v>
      </c>
      <c r="F20" s="62">
        <v>1190</v>
      </c>
    </row>
    <row r="21" spans="1:6" ht="15" customHeight="1" thickTop="1" x14ac:dyDescent="0.3">
      <c r="D21" s="21" t="str">
        <f>IF($D$20&lt;&gt;Aktīvs!$D$34,CONCATENATE("Pasīvs nesakrīt ar Aktīvu par ",$D$20-Aktīvs!$D$34," EUR"),"")</f>
        <v/>
      </c>
      <c r="E21" s="20" t="str">
        <f>IF($E$20&lt;&gt;Aktīvs!$E$34,CONCATENATE("Aktīvs nesakrīt ar Pasīvu par ",$E$20-Aktīvs!$E$34," EUR"),"")</f>
        <v/>
      </c>
    </row>
    <row r="22" spans="1:6" ht="15" customHeight="1" x14ac:dyDescent="0.3">
      <c r="A22" s="1" t="str">
        <f>CONCATENATE("Pielikums no ",Saturs!$I$18,"."," līdz ",Saturs!$I$20-1,"."," lapai ir neatņemama šī finanšu pārskata sastāvdaļa.")</f>
        <v>Pielikums no 9. līdz 20. lapai ir neatņemama šī finanšu pārskata sastāvdaļa.</v>
      </c>
    </row>
    <row r="23" spans="1:6" ht="15" customHeight="1" x14ac:dyDescent="0.3">
      <c r="A23" s="8"/>
      <c r="B23" s="8"/>
      <c r="C23" s="8"/>
      <c r="D23" s="8"/>
    </row>
    <row r="24" spans="1:6" ht="15" customHeight="1" x14ac:dyDescent="0.3">
      <c r="A24" s="1" t="s">
        <v>57</v>
      </c>
    </row>
    <row r="26" spans="1:6" ht="15" customHeight="1" x14ac:dyDescent="0.3">
      <c r="A26" s="1" t="str">
        <f>IF(Info!$B$12="","",Info!$B$12)</f>
        <v>Aivars Pudāns - valdes loceklis</v>
      </c>
    </row>
    <row r="27" spans="1:6" ht="15" customHeight="1" x14ac:dyDescent="0.25">
      <c r="A27" s="1"/>
      <c r="C27" s="51" t="str">
        <f>IF($A$26="","","paraksts")</f>
        <v>paraksts</v>
      </c>
      <c r="D27" s="52"/>
    </row>
    <row r="28" spans="1:6" ht="15" customHeight="1" x14ac:dyDescent="0.3">
      <c r="A28" s="1"/>
    </row>
    <row r="29" spans="1:6" ht="15" customHeight="1" x14ac:dyDescent="0.25">
      <c r="A29" s="1"/>
      <c r="C29" s="51"/>
      <c r="D29" s="52"/>
    </row>
    <row r="30" spans="1:6" ht="15" customHeight="1" x14ac:dyDescent="0.25">
      <c r="A30" s="1"/>
      <c r="C30" s="51"/>
      <c r="D30" s="53"/>
    </row>
    <row r="31" spans="1:6" ht="15" customHeight="1" x14ac:dyDescent="0.3">
      <c r="A31"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4:C14"/>
    <mergeCell ref="B19:C19"/>
    <mergeCell ref="B12:C12"/>
    <mergeCell ref="B11:C11"/>
    <mergeCell ref="B20:C20"/>
    <mergeCell ref="B18:C18"/>
    <mergeCell ref="B17:C17"/>
    <mergeCell ref="B16:C16"/>
    <mergeCell ref="B15:C15"/>
    <mergeCell ref="A1:E1"/>
    <mergeCell ref="B8:C8"/>
    <mergeCell ref="B7:C7"/>
    <mergeCell ref="B5:C5"/>
    <mergeCell ref="B6:C6"/>
  </mergeCells>
  <conditionalFormatting sqref="C27">
    <cfRule type="cellIs" dxfId="25" priority="3" stopIfTrue="1" operator="equal">
      <formula>"paraksts"</formula>
    </cfRule>
  </conditionalFormatting>
  <conditionalFormatting sqref="C29">
    <cfRule type="cellIs" dxfId="24" priority="2" stopIfTrue="1" operator="equal">
      <formula>"paraksts"</formula>
    </cfRule>
  </conditionalFormatting>
  <conditionalFormatting sqref="C30">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zoomScaleNormal="100" zoomScaleSheetLayoutView="100" workbookViewId="0">
      <selection activeCell="D14" sqref="D14"/>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122" t="s">
        <v>43</v>
      </c>
      <c r="B1" s="122"/>
      <c r="C1" s="122"/>
      <c r="D1" s="122"/>
      <c r="E1" s="122"/>
      <c r="F1" s="133" t="s">
        <v>131</v>
      </c>
    </row>
    <row r="2" spans="1:6" ht="15" customHeight="1" x14ac:dyDescent="0.3">
      <c r="B2" s="121" t="s">
        <v>70</v>
      </c>
      <c r="C2" s="121"/>
      <c r="D2" s="121"/>
      <c r="E2" s="121"/>
      <c r="F2" s="133"/>
    </row>
    <row r="3" spans="1:6" ht="15" customHeight="1" x14ac:dyDescent="0.3">
      <c r="D3" s="23">
        <v>2019</v>
      </c>
      <c r="E3" s="23">
        <v>2018</v>
      </c>
    </row>
    <row r="4" spans="1:6" ht="15" customHeight="1" x14ac:dyDescent="0.3">
      <c r="D4" s="15" t="str">
        <f>Info!$J$8</f>
        <v>EUR</v>
      </c>
      <c r="E4" s="15" t="str">
        <f>Info!$J$8</f>
        <v>EUR</v>
      </c>
    </row>
    <row r="6" spans="1:6" ht="15" customHeight="1" x14ac:dyDescent="0.3">
      <c r="A6" s="34">
        <v>1</v>
      </c>
      <c r="B6" s="130" t="s">
        <v>75</v>
      </c>
      <c r="C6" s="130"/>
      <c r="D6" s="26">
        <f>D7</f>
        <v>2674280</v>
      </c>
      <c r="E6" s="26">
        <v>3019043</v>
      </c>
      <c r="F6" s="62">
        <v>10</v>
      </c>
    </row>
    <row r="7" spans="1:6" ht="15" customHeight="1" x14ac:dyDescent="0.3">
      <c r="A7" s="36"/>
      <c r="B7" s="131" t="s">
        <v>74</v>
      </c>
      <c r="C7" s="131"/>
      <c r="D7" s="40">
        <v>2674280</v>
      </c>
      <c r="E7" s="40">
        <v>3019043</v>
      </c>
      <c r="F7" s="62">
        <v>30</v>
      </c>
    </row>
    <row r="8" spans="1:6" ht="30" customHeight="1" x14ac:dyDescent="0.3">
      <c r="A8" s="34">
        <f>A6+1</f>
        <v>2</v>
      </c>
      <c r="B8" s="134" t="s">
        <v>72</v>
      </c>
      <c r="C8" s="134"/>
      <c r="D8" s="25">
        <v>-2506629</v>
      </c>
      <c r="E8" s="25">
        <v>-3122951</v>
      </c>
      <c r="F8" s="62">
        <v>40</v>
      </c>
    </row>
    <row r="9" spans="1:6" ht="15" customHeight="1" x14ac:dyDescent="0.3">
      <c r="A9" s="35">
        <f t="shared" ref="A9:A13" si="0">A8+1</f>
        <v>3</v>
      </c>
      <c r="B9" s="128" t="s">
        <v>45</v>
      </c>
      <c r="C9" s="128"/>
      <c r="D9" s="37">
        <f>SUM(D6,D8)</f>
        <v>167651</v>
      </c>
      <c r="E9" s="37">
        <f>SUM(E6,E8)</f>
        <v>-103908</v>
      </c>
      <c r="F9" s="62">
        <v>50</v>
      </c>
    </row>
    <row r="10" spans="1:6" ht="15" customHeight="1" x14ac:dyDescent="0.3">
      <c r="A10" s="34">
        <f t="shared" si="0"/>
        <v>4</v>
      </c>
      <c r="B10" s="130" t="s">
        <v>46</v>
      </c>
      <c r="C10" s="130"/>
      <c r="D10" s="25">
        <v>-2835</v>
      </c>
      <c r="E10" s="25">
        <v>-2905</v>
      </c>
      <c r="F10" s="62">
        <v>60</v>
      </c>
    </row>
    <row r="11" spans="1:6" ht="15" customHeight="1" x14ac:dyDescent="0.3">
      <c r="A11" s="34">
        <f t="shared" si="0"/>
        <v>5</v>
      </c>
      <c r="B11" s="130" t="s">
        <v>47</v>
      </c>
      <c r="C11" s="130"/>
      <c r="D11" s="25">
        <v>-128843</v>
      </c>
      <c r="E11" s="25">
        <v>-187738</v>
      </c>
      <c r="F11" s="62">
        <v>70</v>
      </c>
    </row>
    <row r="12" spans="1:6" ht="15" customHeight="1" x14ac:dyDescent="0.3">
      <c r="A12" s="34">
        <f t="shared" si="0"/>
        <v>6</v>
      </c>
      <c r="B12" s="130" t="s">
        <v>48</v>
      </c>
      <c r="C12" s="130"/>
      <c r="D12" s="25">
        <v>12716</v>
      </c>
      <c r="E12" s="25">
        <v>1034144</v>
      </c>
      <c r="F12" s="62">
        <v>80</v>
      </c>
    </row>
    <row r="13" spans="1:6" ht="15" customHeight="1" x14ac:dyDescent="0.3">
      <c r="A13" s="34">
        <f t="shared" si="0"/>
        <v>7</v>
      </c>
      <c r="B13" s="130" t="s">
        <v>49</v>
      </c>
      <c r="C13" s="130"/>
      <c r="D13" s="25">
        <v>-43040</v>
      </c>
      <c r="E13" s="25">
        <v>-208564</v>
      </c>
      <c r="F13" s="62">
        <v>90</v>
      </c>
    </row>
    <row r="14" spans="1:6" ht="22.5" customHeight="1" x14ac:dyDescent="0.3">
      <c r="A14" s="35" t="s">
        <v>165</v>
      </c>
      <c r="B14" s="135" t="s">
        <v>76</v>
      </c>
      <c r="C14" s="135"/>
      <c r="D14" s="37">
        <f>SUM(D9,D10,D11,D12,D13,)</f>
        <v>5649</v>
      </c>
      <c r="E14" s="37">
        <f>SUM(E9,E10,E11,E12,E13,)</f>
        <v>531029</v>
      </c>
      <c r="F14" s="62">
        <v>240</v>
      </c>
    </row>
    <row r="15" spans="1:6" ht="15" customHeight="1" x14ac:dyDescent="0.3">
      <c r="A15" s="34" t="s">
        <v>166</v>
      </c>
      <c r="B15" s="134" t="s">
        <v>50</v>
      </c>
      <c r="C15" s="134"/>
      <c r="D15" s="25">
        <v>0</v>
      </c>
      <c r="E15" s="25">
        <v>0</v>
      </c>
      <c r="F15" s="62">
        <v>250</v>
      </c>
    </row>
    <row r="16" spans="1:6" ht="30" customHeight="1" x14ac:dyDescent="0.3">
      <c r="A16" s="35" t="s">
        <v>167</v>
      </c>
      <c r="B16" s="135" t="s">
        <v>77</v>
      </c>
      <c r="C16" s="135"/>
      <c r="D16" s="37">
        <f>SUM(D14,D15)</f>
        <v>5649</v>
      </c>
      <c r="E16" s="37">
        <f>SUM(E14,E15)</f>
        <v>531029</v>
      </c>
      <c r="F16" s="62">
        <v>260</v>
      </c>
    </row>
    <row r="17" spans="1:6" ht="24" customHeight="1" thickBot="1" x14ac:dyDescent="0.35">
      <c r="A17" s="38">
        <v>11</v>
      </c>
      <c r="B17" s="127" t="s">
        <v>51</v>
      </c>
      <c r="C17" s="127"/>
      <c r="D17" s="29">
        <f>SUM(D16,)</f>
        <v>5649</v>
      </c>
      <c r="E17" s="29">
        <f>SUM(E16,)</f>
        <v>531029</v>
      </c>
      <c r="F17" s="62">
        <v>290</v>
      </c>
    </row>
    <row r="18" spans="1:6" ht="15" customHeight="1" thickTop="1" x14ac:dyDescent="0.3">
      <c r="D18" s="21" t="str">
        <f>IF($D$17&lt;&gt;Pasīvs!$D$7,CONCATENATE("PZA nesakrīt ar bilanci par ",$D$17-Pasīvs!$D$7," EUR"),"")</f>
        <v/>
      </c>
      <c r="E18" s="20" t="str">
        <f>IF($E$17&lt;&gt;Pasīvs!$E$7,CONCATENATE("PZA nesakrīt ar bilanci par ",$E$17-Pasīvs!$E$7," EUR"),"")</f>
        <v/>
      </c>
    </row>
    <row r="19" spans="1:6" ht="15" customHeight="1" x14ac:dyDescent="0.3">
      <c r="A19" s="130" t="str">
        <f>CONCATENATE("Pielikums no ",Saturs!$I$18,"."," līdz ",Saturs!$I$20-1,"."," lapai ir neatņemama šī finanšu pārskata sastāvdaļa.")</f>
        <v>Pielikums no 9. līdz 20. lapai ir neatņemama šī finanšu pārskata sastāvdaļa.</v>
      </c>
      <c r="B19" s="130"/>
      <c r="C19" s="130"/>
      <c r="D19" s="130"/>
      <c r="E19" s="130"/>
    </row>
    <row r="20" spans="1:6" ht="15" customHeight="1" x14ac:dyDescent="0.3">
      <c r="B20" s="8"/>
      <c r="C20" s="8"/>
      <c r="D20" s="8"/>
      <c r="E20" s="8"/>
    </row>
    <row r="21" spans="1:6" ht="15" customHeight="1" x14ac:dyDescent="0.3">
      <c r="A21" s="1" t="s">
        <v>57</v>
      </c>
    </row>
    <row r="22" spans="1:6" ht="15" customHeight="1" x14ac:dyDescent="0.3">
      <c r="A22" s="1" t="str">
        <f>IF(Info!$B$12="","",Info!$B$12)</f>
        <v>Aivars Pudāns - valdes loceklis</v>
      </c>
    </row>
    <row r="23" spans="1:6" ht="15" customHeight="1" x14ac:dyDescent="0.25">
      <c r="A23" s="1"/>
      <c r="C23" s="51" t="str">
        <f>IF($A$22="","","paraksts")</f>
        <v>paraksts</v>
      </c>
      <c r="D23" s="52"/>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22"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topLeftCell="A19" zoomScaleNormal="100" zoomScaleSheetLayoutView="100" workbookViewId="0">
      <selection activeCell="D23" sqref="D23"/>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122" t="s">
        <v>226</v>
      </c>
      <c r="B1" s="122"/>
      <c r="C1" s="122"/>
      <c r="D1" s="122"/>
      <c r="E1" s="122"/>
      <c r="F1" s="133" t="s">
        <v>131</v>
      </c>
    </row>
    <row r="2" spans="1:6" ht="15" customHeight="1" x14ac:dyDescent="0.3">
      <c r="A2" s="121" t="s">
        <v>225</v>
      </c>
      <c r="B2" s="121"/>
      <c r="C2" s="121"/>
      <c r="D2" s="121"/>
      <c r="E2" s="121"/>
      <c r="F2" s="133"/>
    </row>
    <row r="4" spans="1:6" ht="15" customHeight="1" x14ac:dyDescent="0.3">
      <c r="D4" s="23">
        <v>2019</v>
      </c>
      <c r="E4" s="23">
        <v>2018</v>
      </c>
    </row>
    <row r="5" spans="1:6" ht="15" customHeight="1" x14ac:dyDescent="0.3">
      <c r="D5" s="15" t="str">
        <f>[1]Info!$J$8</f>
        <v>EUR</v>
      </c>
      <c r="E5" s="15" t="str">
        <f>[1]Info!$J$8</f>
        <v>EUR</v>
      </c>
    </row>
    <row r="6" spans="1:6" ht="15" customHeight="1" x14ac:dyDescent="0.3">
      <c r="A6" s="24" t="s">
        <v>58</v>
      </c>
      <c r="B6" s="99" t="s">
        <v>224</v>
      </c>
      <c r="C6" s="99"/>
      <c r="F6" s="62">
        <v>10</v>
      </c>
    </row>
    <row r="7" spans="1:6" ht="15" customHeight="1" x14ac:dyDescent="0.3">
      <c r="A7" s="39">
        <v>1</v>
      </c>
      <c r="B7" s="130" t="s">
        <v>76</v>
      </c>
      <c r="C7" s="130"/>
      <c r="D7" s="27">
        <f>'PZA(IF)'!D17</f>
        <v>5649</v>
      </c>
      <c r="E7" s="27">
        <f>'PZA(IF)'!E17</f>
        <v>531029</v>
      </c>
      <c r="F7" s="62">
        <v>20</v>
      </c>
    </row>
    <row r="8" spans="1:6" ht="15" customHeight="1" x14ac:dyDescent="0.3">
      <c r="A8" s="101"/>
      <c r="B8" s="136" t="s">
        <v>221</v>
      </c>
      <c r="C8" s="136"/>
      <c r="D8" s="26"/>
      <c r="E8" s="26"/>
      <c r="F8" s="62">
        <v>30</v>
      </c>
    </row>
    <row r="9" spans="1:6" ht="15" customHeight="1" x14ac:dyDescent="0.3">
      <c r="A9" s="101"/>
      <c r="B9" s="130" t="s">
        <v>223</v>
      </c>
      <c r="C9" s="130"/>
      <c r="D9" s="25">
        <f>P_Aktīvs!H28+P_Aktīvs!H48+P_Aktīvs!H66</f>
        <v>283815</v>
      </c>
      <c r="E9" s="25">
        <v>336813</v>
      </c>
      <c r="F9" s="62">
        <v>40</v>
      </c>
    </row>
    <row r="10" spans="1:6" ht="15" customHeight="1" x14ac:dyDescent="0.3">
      <c r="A10" s="101"/>
      <c r="B10" s="134" t="s">
        <v>248</v>
      </c>
      <c r="C10" s="134"/>
      <c r="D10" s="25"/>
      <c r="E10" s="25">
        <v>-11653</v>
      </c>
      <c r="F10" s="62">
        <v>70</v>
      </c>
    </row>
    <row r="11" spans="1:6" ht="30" customHeight="1" x14ac:dyDescent="0.3">
      <c r="A11" s="101"/>
      <c r="B11" s="134" t="s">
        <v>249</v>
      </c>
      <c r="C11" s="134"/>
      <c r="D11" s="25"/>
      <c r="E11" s="25">
        <v>203616</v>
      </c>
      <c r="F11" s="62">
        <v>110</v>
      </c>
    </row>
    <row r="12" spans="1:6" ht="30" customHeight="1" x14ac:dyDescent="0.3">
      <c r="A12" s="39">
        <f>A7+1</f>
        <v>2</v>
      </c>
      <c r="B12" s="134" t="s">
        <v>222</v>
      </c>
      <c r="C12" s="134"/>
      <c r="D12" s="27">
        <f>SUM(D9:D11)+D7</f>
        <v>289464</v>
      </c>
      <c r="E12" s="27">
        <f>SUM(E9:E11)+E7</f>
        <v>1059805</v>
      </c>
      <c r="F12" s="62">
        <v>130</v>
      </c>
    </row>
    <row r="13" spans="1:6" ht="15" customHeight="1" x14ac:dyDescent="0.3">
      <c r="A13" s="101"/>
      <c r="B13" s="136" t="s">
        <v>221</v>
      </c>
      <c r="C13" s="136"/>
      <c r="D13" s="26"/>
      <c r="E13" s="26"/>
      <c r="F13" s="62">
        <v>140</v>
      </c>
    </row>
    <row r="14" spans="1:6" ht="15" customHeight="1" x14ac:dyDescent="0.3">
      <c r="A14" s="101"/>
      <c r="B14" s="134" t="s">
        <v>220</v>
      </c>
      <c r="C14" s="134"/>
      <c r="D14" s="25">
        <f>Aktīvs!E30-Aktīvs!D30</f>
        <v>-35864</v>
      </c>
      <c r="E14" s="25">
        <v>-60716</v>
      </c>
      <c r="F14" s="62">
        <v>150</v>
      </c>
    </row>
    <row r="15" spans="1:6" ht="15" customHeight="1" x14ac:dyDescent="0.3">
      <c r="A15" s="101"/>
      <c r="B15" s="130" t="s">
        <v>219</v>
      </c>
      <c r="C15" s="130"/>
      <c r="D15" s="25">
        <f>Aktīvs!E24-Aktīvs!D24</f>
        <v>-30491</v>
      </c>
      <c r="E15" s="25">
        <v>-47114</v>
      </c>
      <c r="F15" s="62">
        <v>160</v>
      </c>
    </row>
    <row r="16" spans="1:6" ht="30" customHeight="1" x14ac:dyDescent="0.3">
      <c r="A16" s="101"/>
      <c r="B16" s="134" t="s">
        <v>218</v>
      </c>
      <c r="C16" s="134"/>
      <c r="D16" s="25">
        <f>Pasīvs!D19-Pasīvs!E19</f>
        <v>-161051</v>
      </c>
      <c r="E16" s="25">
        <v>-730211</v>
      </c>
      <c r="F16" s="62">
        <v>170</v>
      </c>
    </row>
    <row r="17" spans="1:6" ht="15" customHeight="1" x14ac:dyDescent="0.3">
      <c r="A17" s="100">
        <f>A12+1</f>
        <v>3</v>
      </c>
      <c r="B17" s="135" t="s">
        <v>217</v>
      </c>
      <c r="C17" s="135"/>
      <c r="D17" s="27">
        <f>SUM(D14:D16)+D12</f>
        <v>62058</v>
      </c>
      <c r="E17" s="27">
        <f>SUM(E14:E16)+E12</f>
        <v>221764</v>
      </c>
      <c r="F17" s="62">
        <v>180</v>
      </c>
    </row>
    <row r="18" spans="1:6" ht="15" customHeight="1" x14ac:dyDescent="0.3">
      <c r="A18" s="39"/>
      <c r="B18" s="130" t="s">
        <v>216</v>
      </c>
      <c r="C18" s="130"/>
      <c r="D18" s="25"/>
      <c r="E18" s="25"/>
      <c r="F18" s="62">
        <v>200</v>
      </c>
    </row>
    <row r="19" spans="1:6" ht="15" customHeight="1" x14ac:dyDescent="0.3">
      <c r="A19" s="100">
        <f>A18+1</f>
        <v>1</v>
      </c>
      <c r="B19" s="128" t="s">
        <v>215</v>
      </c>
      <c r="C19" s="128"/>
      <c r="D19" s="27">
        <f>SUM(D17:D18)</f>
        <v>62058</v>
      </c>
      <c r="E19" s="27">
        <f>SUM(E17:E18)</f>
        <v>221764</v>
      </c>
      <c r="F19" s="62">
        <v>210</v>
      </c>
    </row>
    <row r="20" spans="1:6" ht="15" customHeight="1" x14ac:dyDescent="0.3">
      <c r="A20" s="101"/>
      <c r="B20" s="16"/>
      <c r="C20" s="16"/>
      <c r="D20" s="28"/>
      <c r="E20" s="28"/>
      <c r="F20" s="62"/>
    </row>
    <row r="21" spans="1:6" ht="15" customHeight="1" x14ac:dyDescent="0.3">
      <c r="A21" s="24" t="s">
        <v>59</v>
      </c>
      <c r="B21" s="99" t="s">
        <v>214</v>
      </c>
      <c r="C21" s="99"/>
      <c r="D21" s="28"/>
      <c r="E21" s="28"/>
      <c r="F21" s="62">
        <v>220</v>
      </c>
    </row>
    <row r="22" spans="1:6" ht="15" customHeight="1" x14ac:dyDescent="0.3">
      <c r="A22" s="39" t="s">
        <v>159</v>
      </c>
      <c r="B22" s="130" t="s">
        <v>213</v>
      </c>
      <c r="C22" s="130"/>
      <c r="D22" s="25">
        <f>-P_Aktīvs!H41-P_Aktīvs!H59</f>
        <v>-14011</v>
      </c>
      <c r="E22" s="25">
        <v>-248197</v>
      </c>
      <c r="F22" s="62">
        <v>250</v>
      </c>
    </row>
    <row r="23" spans="1:6" ht="15" customHeight="1" x14ac:dyDescent="0.3">
      <c r="A23" s="39" t="s">
        <v>160</v>
      </c>
      <c r="B23" s="130" t="s">
        <v>212</v>
      </c>
      <c r="C23" s="130"/>
      <c r="D23" s="25"/>
      <c r="E23" s="25">
        <v>11653</v>
      </c>
      <c r="F23" s="62">
        <v>260</v>
      </c>
    </row>
    <row r="24" spans="1:6" ht="15" customHeight="1" x14ac:dyDescent="0.3">
      <c r="A24" s="100"/>
      <c r="B24" s="128" t="s">
        <v>211</v>
      </c>
      <c r="C24" s="128"/>
      <c r="D24" s="27">
        <f>SUM(D22:D23)</f>
        <v>-14011</v>
      </c>
      <c r="E24" s="27">
        <f>SUM(E22:E23)</f>
        <v>-236544</v>
      </c>
      <c r="F24" s="62">
        <v>310</v>
      </c>
    </row>
    <row r="25" spans="1:6" ht="15" customHeight="1" x14ac:dyDescent="0.3">
      <c r="A25" s="99"/>
      <c r="B25" s="98"/>
      <c r="C25" s="98"/>
      <c r="D25" s="28"/>
      <c r="E25" s="28"/>
      <c r="F25" s="62"/>
    </row>
    <row r="26" spans="1:6" ht="15" customHeight="1" x14ac:dyDescent="0.3">
      <c r="A26" s="24" t="s">
        <v>60</v>
      </c>
      <c r="B26" s="99" t="s">
        <v>210</v>
      </c>
      <c r="C26" s="99"/>
      <c r="D26" s="28"/>
      <c r="E26" s="28"/>
      <c r="F26" s="62">
        <v>320</v>
      </c>
    </row>
    <row r="27" spans="1:6" ht="15" customHeight="1" x14ac:dyDescent="0.3">
      <c r="A27" s="39" t="s">
        <v>159</v>
      </c>
      <c r="B27" s="134" t="s">
        <v>209</v>
      </c>
      <c r="C27" s="134"/>
      <c r="D27" s="25">
        <v>-265514</v>
      </c>
      <c r="E27" s="25">
        <v>-22653</v>
      </c>
      <c r="F27" s="62">
        <v>380</v>
      </c>
    </row>
    <row r="28" spans="1:6" ht="15" customHeight="1" x14ac:dyDescent="0.3">
      <c r="A28" s="39">
        <v>2</v>
      </c>
      <c r="B28" s="137" t="s">
        <v>271</v>
      </c>
      <c r="C28" s="137"/>
      <c r="D28" s="25">
        <v>48374</v>
      </c>
      <c r="E28" s="25"/>
      <c r="F28" s="116"/>
    </row>
    <row r="29" spans="1:6" ht="15" customHeight="1" x14ac:dyDescent="0.3">
      <c r="A29" s="100"/>
      <c r="B29" s="128" t="s">
        <v>208</v>
      </c>
      <c r="C29" s="128"/>
      <c r="D29" s="27">
        <f>SUM(D27:D28)</f>
        <v>-217140</v>
      </c>
      <c r="E29" s="27">
        <f>SUM(E27:E27)</f>
        <v>-22653</v>
      </c>
      <c r="F29" s="62">
        <v>390</v>
      </c>
    </row>
    <row r="30" spans="1:6" ht="15" customHeight="1" x14ac:dyDescent="0.3">
      <c r="A30" s="99"/>
      <c r="B30" s="98"/>
      <c r="C30" s="98"/>
      <c r="D30" s="28"/>
      <c r="E30" s="28"/>
      <c r="F30" s="62"/>
    </row>
    <row r="31" spans="1:6" ht="15" customHeight="1" x14ac:dyDescent="0.3">
      <c r="A31" s="24" t="s">
        <v>61</v>
      </c>
      <c r="B31" s="99" t="s">
        <v>207</v>
      </c>
      <c r="C31" s="99"/>
      <c r="D31" s="32">
        <v>0</v>
      </c>
      <c r="E31" s="32">
        <v>0</v>
      </c>
      <c r="F31" s="62">
        <v>400</v>
      </c>
    </row>
    <row r="32" spans="1:6" ht="9.9" customHeight="1" x14ac:dyDescent="0.3">
      <c r="D32" s="28"/>
      <c r="E32" s="28"/>
      <c r="F32" s="62"/>
    </row>
    <row r="33" spans="1:6" ht="15" customHeight="1" x14ac:dyDescent="0.3">
      <c r="A33" s="24" t="s">
        <v>206</v>
      </c>
      <c r="B33" s="99" t="s">
        <v>205</v>
      </c>
      <c r="C33" s="99"/>
      <c r="D33" s="27">
        <f>D19+D24+D29+D31</f>
        <v>-169093</v>
      </c>
      <c r="E33" s="27">
        <f>E19+E24+E29+E31</f>
        <v>-37433</v>
      </c>
      <c r="F33" s="62">
        <v>410</v>
      </c>
    </row>
    <row r="34" spans="1:6" ht="9.9" customHeight="1" x14ac:dyDescent="0.3">
      <c r="D34" s="28"/>
      <c r="E34" s="28"/>
      <c r="F34" s="62"/>
    </row>
    <row r="35" spans="1:6" ht="15" customHeight="1" x14ac:dyDescent="0.3">
      <c r="A35" s="24" t="s">
        <v>204</v>
      </c>
      <c r="B35" s="99" t="s">
        <v>203</v>
      </c>
      <c r="C35" s="99"/>
      <c r="D35" s="27">
        <f>E36</f>
        <v>1391150</v>
      </c>
      <c r="E35" s="32">
        <v>1428583</v>
      </c>
      <c r="F35" s="62">
        <v>420</v>
      </c>
    </row>
    <row r="36" spans="1:6" ht="15" customHeight="1" x14ac:dyDescent="0.3">
      <c r="A36" s="24" t="s">
        <v>202</v>
      </c>
      <c r="B36" s="99" t="s">
        <v>201</v>
      </c>
      <c r="C36" s="99"/>
      <c r="D36" s="27">
        <f>D35+D33</f>
        <v>1222057</v>
      </c>
      <c r="E36" s="27">
        <f>E35+E33</f>
        <v>1391150</v>
      </c>
      <c r="F36" s="62">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121" t="s">
        <v>250</v>
      </c>
      <c r="E41" s="121"/>
    </row>
    <row r="42" spans="1:6" ht="15" customHeight="1" x14ac:dyDescent="0.25">
      <c r="A42" s="1"/>
      <c r="C42" s="51" t="str">
        <f>IF($A$41="","","paraksts")</f>
        <v>paraksts</v>
      </c>
      <c r="D42" s="52"/>
    </row>
  </sheetData>
  <mergeCells count="23">
    <mergeCell ref="F1:F2"/>
    <mergeCell ref="B27:C27"/>
    <mergeCell ref="B29:C29"/>
    <mergeCell ref="B24:C24"/>
    <mergeCell ref="B17:C17"/>
    <mergeCell ref="B18:C18"/>
    <mergeCell ref="B19:C19"/>
    <mergeCell ref="B28:C28"/>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s>
  <conditionalFormatting sqref="C42">
    <cfRule type="cellIs" dxfId="21"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7"/>
  <sheetViews>
    <sheetView view="pageBreakPreview" zoomScaleNormal="100" zoomScaleSheetLayoutView="100" workbookViewId="0">
      <selection activeCell="E12" sqref="E12"/>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122" t="s">
        <v>236</v>
      </c>
      <c r="B1" s="122"/>
      <c r="C1" s="122"/>
      <c r="D1" s="122"/>
      <c r="E1" s="122"/>
      <c r="F1" s="133" t="s">
        <v>131</v>
      </c>
      <c r="H1" s="18" t="s">
        <v>63</v>
      </c>
    </row>
    <row r="2" spans="1:8" ht="15" customHeight="1" x14ac:dyDescent="0.3">
      <c r="F2" s="133"/>
      <c r="H2" s="6" t="s">
        <v>67</v>
      </c>
    </row>
    <row r="3" spans="1:8" ht="15" customHeight="1" x14ac:dyDescent="0.3">
      <c r="D3" s="22">
        <v>43555</v>
      </c>
      <c r="E3" s="22">
        <v>43465</v>
      </c>
    </row>
    <row r="4" spans="1:8" ht="15" customHeight="1" x14ac:dyDescent="0.3">
      <c r="D4" s="15" t="str">
        <f>[1]Info!$J$8</f>
        <v>EUR</v>
      </c>
      <c r="E4" s="15" t="str">
        <f>[1]Info!$J$8</f>
        <v>EUR</v>
      </c>
    </row>
    <row r="5" spans="1:8" ht="15" customHeight="1" x14ac:dyDescent="0.3">
      <c r="H5" s="16" t="s">
        <v>235</v>
      </c>
    </row>
    <row r="6" spans="1:8" ht="15" customHeight="1" x14ac:dyDescent="0.3">
      <c r="A6" s="24" t="s">
        <v>58</v>
      </c>
      <c r="B6" s="99" t="s">
        <v>36</v>
      </c>
      <c r="C6" s="99"/>
      <c r="D6" s="1"/>
      <c r="E6" s="1"/>
      <c r="F6" s="62">
        <v>10</v>
      </c>
    </row>
    <row r="7" spans="1:8" ht="15" customHeight="1" x14ac:dyDescent="0.3">
      <c r="A7" s="102"/>
      <c r="B7" s="130" t="s">
        <v>228</v>
      </c>
      <c r="C7" s="130"/>
      <c r="D7" s="26">
        <f>E8</f>
        <v>473000</v>
      </c>
      <c r="E7" s="25">
        <v>473000</v>
      </c>
      <c r="F7" s="62">
        <v>20</v>
      </c>
    </row>
    <row r="8" spans="1:8" ht="15" customHeight="1" x14ac:dyDescent="0.3">
      <c r="A8" s="102"/>
      <c r="B8" s="130" t="s">
        <v>227</v>
      </c>
      <c r="C8" s="130"/>
      <c r="D8" s="27">
        <f>SUM(D7:D7)</f>
        <v>473000</v>
      </c>
      <c r="E8" s="27">
        <f>SUM(E7:E7)</f>
        <v>473000</v>
      </c>
      <c r="F8" s="62">
        <v>50</v>
      </c>
    </row>
    <row r="9" spans="1:8" ht="15" customHeight="1" x14ac:dyDescent="0.3">
      <c r="A9" s="102"/>
      <c r="B9" s="1"/>
      <c r="C9" s="1"/>
      <c r="D9" s="104"/>
      <c r="E9" s="103"/>
      <c r="F9" s="62"/>
    </row>
    <row r="10" spans="1:8" ht="15" customHeight="1" x14ac:dyDescent="0.3">
      <c r="A10" s="24" t="s">
        <v>204</v>
      </c>
      <c r="B10" s="99" t="s">
        <v>234</v>
      </c>
      <c r="C10" s="99"/>
      <c r="D10" s="26"/>
      <c r="E10" s="26"/>
      <c r="F10" s="62">
        <v>260</v>
      </c>
    </row>
    <row r="11" spans="1:8" ht="15" customHeight="1" x14ac:dyDescent="0.3">
      <c r="A11" s="102"/>
      <c r="B11" s="130" t="s">
        <v>228</v>
      </c>
      <c r="C11" s="130"/>
      <c r="D11" s="26">
        <f>E15</f>
        <v>1115938</v>
      </c>
      <c r="E11" s="25">
        <v>607562</v>
      </c>
      <c r="F11" s="62">
        <v>270</v>
      </c>
    </row>
    <row r="12" spans="1:8" ht="15" customHeight="1" x14ac:dyDescent="0.3">
      <c r="A12" s="102"/>
      <c r="B12" s="134" t="s">
        <v>233</v>
      </c>
      <c r="C12" s="134"/>
      <c r="D12" s="26">
        <f>SUM(D13:D14)</f>
        <v>5649</v>
      </c>
      <c r="E12" s="26">
        <f>E13+E14</f>
        <v>508376</v>
      </c>
      <c r="F12" s="62">
        <v>290</v>
      </c>
    </row>
    <row r="13" spans="1:8" ht="15" customHeight="1" x14ac:dyDescent="0.3">
      <c r="A13" s="102"/>
      <c r="B13" s="138" t="s">
        <v>232</v>
      </c>
      <c r="C13" s="138"/>
      <c r="D13" s="40">
        <f>'PZA(IF)'!D17</f>
        <v>5649</v>
      </c>
      <c r="E13" s="40">
        <f>'PZA(IF)'!E17</f>
        <v>531029</v>
      </c>
      <c r="F13" s="101" t="s">
        <v>230</v>
      </c>
    </row>
    <row r="14" spans="1:8" ht="15" customHeight="1" x14ac:dyDescent="0.3">
      <c r="A14" s="102"/>
      <c r="B14" s="138" t="s">
        <v>231</v>
      </c>
      <c r="C14" s="138"/>
      <c r="D14" s="40"/>
      <c r="E14" s="40">
        <v>-22653</v>
      </c>
      <c r="F14" s="101" t="s">
        <v>230</v>
      </c>
    </row>
    <row r="15" spans="1:8" ht="15" customHeight="1" x14ac:dyDescent="0.3">
      <c r="A15" s="102"/>
      <c r="B15" s="130" t="s">
        <v>227</v>
      </c>
      <c r="C15" s="130"/>
      <c r="D15" s="27">
        <f>SUM(D11:D12)</f>
        <v>1121587</v>
      </c>
      <c r="E15" s="27">
        <f>SUM(E11:E12)</f>
        <v>1115938</v>
      </c>
      <c r="F15" s="62">
        <v>300</v>
      </c>
    </row>
    <row r="16" spans="1:8" ht="15" customHeight="1" x14ac:dyDescent="0.3">
      <c r="A16" s="102"/>
      <c r="B16" s="62"/>
      <c r="C16" s="62"/>
      <c r="D16" s="104"/>
      <c r="E16" s="103"/>
      <c r="F16" s="62"/>
    </row>
    <row r="17" spans="1:6" ht="15" customHeight="1" x14ac:dyDescent="0.3">
      <c r="A17" s="24" t="s">
        <v>202</v>
      </c>
      <c r="B17" s="99" t="s">
        <v>229</v>
      </c>
      <c r="C17" s="99"/>
      <c r="D17" s="26"/>
      <c r="E17" s="26"/>
      <c r="F17" s="62">
        <v>310</v>
      </c>
    </row>
    <row r="18" spans="1:6" ht="15" customHeight="1" x14ac:dyDescent="0.3">
      <c r="A18" s="102"/>
      <c r="B18" s="130" t="s">
        <v>228</v>
      </c>
      <c r="C18" s="130"/>
      <c r="D18" s="26">
        <f>D11+D7</f>
        <v>1588938</v>
      </c>
      <c r="E18" s="26">
        <f>E11+E7</f>
        <v>1080562</v>
      </c>
      <c r="F18" s="62">
        <v>320</v>
      </c>
    </row>
    <row r="19" spans="1:6" ht="15" customHeight="1" x14ac:dyDescent="0.3">
      <c r="A19" s="101"/>
      <c r="B19" s="130" t="s">
        <v>227</v>
      </c>
      <c r="C19" s="130"/>
      <c r="D19" s="27">
        <f>D15+D8</f>
        <v>1594587</v>
      </c>
      <c r="E19" s="27">
        <f>E15+E8</f>
        <v>1588938</v>
      </c>
      <c r="F19" s="62">
        <v>340</v>
      </c>
    </row>
    <row r="20" spans="1:6" ht="15" customHeight="1" x14ac:dyDescent="0.3">
      <c r="D20" s="21"/>
      <c r="E20" s="20"/>
    </row>
    <row r="22" spans="1:6" ht="15" customHeight="1" x14ac:dyDescent="0.3">
      <c r="A22" s="1"/>
    </row>
    <row r="23" spans="1:6" ht="15" customHeight="1" x14ac:dyDescent="0.3">
      <c r="A23" s="8"/>
      <c r="B23" s="8"/>
      <c r="C23" s="8"/>
      <c r="D23" s="8"/>
      <c r="E23" s="8"/>
    </row>
    <row r="24" spans="1:6" ht="15" customHeight="1" x14ac:dyDescent="0.3">
      <c r="A24" s="1" t="s">
        <v>57</v>
      </c>
    </row>
    <row r="25" spans="1:6" ht="15" customHeight="1" x14ac:dyDescent="0.3">
      <c r="A25" s="1"/>
    </row>
    <row r="26" spans="1:6" ht="15" customHeight="1" x14ac:dyDescent="0.3">
      <c r="A26" s="1" t="str">
        <f>IF([1]Info!$B$15="","",[1]Info!$B$15)</f>
        <v>Vārds Uzvārds, valdes loceklis</v>
      </c>
      <c r="D26" s="121" t="s">
        <v>250</v>
      </c>
      <c r="E26" s="121"/>
    </row>
    <row r="27" spans="1:6" ht="15" customHeight="1" x14ac:dyDescent="0.25">
      <c r="A27" s="1"/>
      <c r="C27" s="51" t="str">
        <f>IF($A$26="","","paraksts")</f>
        <v>paraksts</v>
      </c>
      <c r="D27" s="52"/>
    </row>
  </sheetData>
  <mergeCells count="12">
    <mergeCell ref="B11:C11"/>
    <mergeCell ref="B12:C12"/>
    <mergeCell ref="B18:C18"/>
    <mergeCell ref="F1:F2"/>
    <mergeCell ref="A1:E1"/>
    <mergeCell ref="B7:C7"/>
    <mergeCell ref="B8:C8"/>
    <mergeCell ref="D26:E26"/>
    <mergeCell ref="B14:C14"/>
    <mergeCell ref="B13:C13"/>
    <mergeCell ref="B15:C15"/>
    <mergeCell ref="B19:C19"/>
  </mergeCells>
  <conditionalFormatting sqref="C27">
    <cfRule type="cellIs" dxfId="20"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75"/>
  <sheetViews>
    <sheetView view="pageBreakPreview" topLeftCell="A40" zoomScaleNormal="100" zoomScaleSheetLayoutView="100" workbookViewId="0">
      <selection activeCell="H50" sqref="H50"/>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8" customWidth="1"/>
    <col min="10" max="10" width="30.109375" style="4" hidden="1" customWidth="1" outlineLevel="1"/>
    <col min="11" max="11" width="9.109375" style="4" collapsed="1"/>
    <col min="12" max="16384" width="9.109375" style="4"/>
  </cols>
  <sheetData>
    <row r="1" spans="1:10" ht="15" customHeight="1" x14ac:dyDescent="0.3">
      <c r="A1" s="45" t="s">
        <v>160</v>
      </c>
      <c r="B1" s="41" t="s">
        <v>90</v>
      </c>
      <c r="C1" s="5"/>
      <c r="D1" s="5"/>
      <c r="E1" s="5"/>
      <c r="F1" s="5"/>
      <c r="G1" s="5"/>
      <c r="H1" s="5"/>
      <c r="I1" s="139"/>
    </row>
    <row r="2" spans="1:10" ht="15" customHeight="1" x14ac:dyDescent="0.3">
      <c r="I2" s="139"/>
    </row>
    <row r="3" spans="1:10" ht="15" customHeight="1" x14ac:dyDescent="0.3">
      <c r="A3" s="42" t="s">
        <v>96</v>
      </c>
      <c r="B3" s="140" t="s">
        <v>91</v>
      </c>
      <c r="C3" s="140"/>
      <c r="D3" s="140"/>
      <c r="E3" s="140"/>
      <c r="F3" s="140"/>
      <c r="G3" s="140"/>
      <c r="H3" s="140"/>
      <c r="I3" s="76"/>
      <c r="J3" s="16" t="s">
        <v>92</v>
      </c>
    </row>
    <row r="4" spans="1:10" ht="15" customHeight="1" x14ac:dyDescent="0.3">
      <c r="B4" s="43" t="s">
        <v>189</v>
      </c>
      <c r="I4" s="75"/>
    </row>
    <row r="5" spans="1:10" ht="15" customHeight="1" x14ac:dyDescent="0.3">
      <c r="B5" s="1"/>
      <c r="H5" s="17" t="s">
        <v>106</v>
      </c>
    </row>
    <row r="6" spans="1:10" ht="15" customHeight="1" x14ac:dyDescent="0.3">
      <c r="B6" s="44" t="str">
        <f>Aktīvs!B7</f>
        <v>Koncesijas, patenti, licences, preču zīmes un tamlīdzīgas tiesības</v>
      </c>
      <c r="H6" s="54" t="str">
        <f>Info!$J$8</f>
        <v>EUR</v>
      </c>
      <c r="I6" s="60"/>
    </row>
    <row r="7" spans="1:10" ht="15" customHeight="1" x14ac:dyDescent="0.3">
      <c r="B7" s="142" t="s">
        <v>142</v>
      </c>
      <c r="C7" s="142"/>
      <c r="D7" s="142"/>
      <c r="E7" s="142"/>
      <c r="F7" s="142"/>
      <c r="G7" s="142"/>
    </row>
    <row r="8" spans="1:10" ht="15" customHeight="1" x14ac:dyDescent="0.3">
      <c r="B8" s="141" t="s">
        <v>129</v>
      </c>
      <c r="C8" s="141"/>
      <c r="D8" s="141"/>
      <c r="E8" s="141"/>
      <c r="F8" s="141"/>
      <c r="G8" s="141"/>
      <c r="H8" s="25">
        <v>85</v>
      </c>
    </row>
    <row r="9" spans="1:10" ht="15" customHeight="1" x14ac:dyDescent="0.3">
      <c r="B9" s="141" t="s">
        <v>130</v>
      </c>
      <c r="C9" s="141"/>
      <c r="D9" s="141"/>
      <c r="E9" s="141"/>
      <c r="F9" s="141"/>
      <c r="G9" s="141"/>
      <c r="H9" s="26">
        <f>H8</f>
        <v>85</v>
      </c>
    </row>
    <row r="10" spans="1:10" ht="15" customHeight="1" x14ac:dyDescent="0.3">
      <c r="B10" s="130" t="s">
        <v>146</v>
      </c>
      <c r="C10" s="130"/>
      <c r="D10" s="130"/>
      <c r="E10" s="130"/>
      <c r="F10" s="130"/>
      <c r="G10" s="130"/>
      <c r="H10" s="25">
        <v>0</v>
      </c>
      <c r="I10" s="60"/>
    </row>
    <row r="11" spans="1:10" ht="15" customHeight="1" x14ac:dyDescent="0.3">
      <c r="B11" s="8" t="s">
        <v>137</v>
      </c>
      <c r="C11" s="8"/>
      <c r="D11" s="8"/>
      <c r="E11" s="8"/>
      <c r="F11" s="8"/>
      <c r="G11" s="8"/>
      <c r="H11" s="21" t="str">
        <f>IF($H$12&lt;&gt;Aktīvs!$E$7,CONCATENATE("Atlikusī vērtība pārskata gada sākumā nesakrīt ar bilanci par ",$H$12-Aktīvs!$E$7," EUR"),"")</f>
        <v/>
      </c>
    </row>
    <row r="12" spans="1:10" ht="15" customHeight="1" x14ac:dyDescent="0.3">
      <c r="B12" s="141" t="s">
        <v>129</v>
      </c>
      <c r="C12" s="141"/>
      <c r="D12" s="141"/>
      <c r="E12" s="141"/>
      <c r="F12" s="141"/>
      <c r="G12" s="141"/>
      <c r="H12" s="26">
        <f>H8</f>
        <v>85</v>
      </c>
    </row>
    <row r="13" spans="1:10" ht="15" customHeight="1" x14ac:dyDescent="0.3">
      <c r="B13" s="141" t="s">
        <v>130</v>
      </c>
      <c r="C13" s="141"/>
      <c r="D13" s="141"/>
      <c r="E13" s="141"/>
      <c r="F13" s="141"/>
      <c r="G13" s="141"/>
      <c r="H13" s="26">
        <f>H9</f>
        <v>85</v>
      </c>
    </row>
    <row r="14" spans="1:10" ht="15" customHeight="1" x14ac:dyDescent="0.3">
      <c r="B14" s="1"/>
      <c r="H14" s="17" t="s">
        <v>106</v>
      </c>
    </row>
    <row r="15" spans="1:10" ht="21" customHeight="1" x14ac:dyDescent="0.25">
      <c r="B15" s="97" t="s">
        <v>190</v>
      </c>
      <c r="I15" s="75"/>
    </row>
    <row r="16" spans="1:10" ht="15" customHeight="1" x14ac:dyDescent="0.3">
      <c r="B16" s="43"/>
      <c r="H16" s="17" t="s">
        <v>106</v>
      </c>
      <c r="J16" s="16"/>
    </row>
    <row r="17" spans="2:9" ht="15" customHeight="1" x14ac:dyDescent="0.3">
      <c r="B17" s="44" t="str">
        <f>Aktīvs!B11</f>
        <v>Nekustamie īpašumi:</v>
      </c>
      <c r="H17" s="54" t="str">
        <f>Info!$J$8</f>
        <v>EUR</v>
      </c>
      <c r="I17" s="60"/>
    </row>
    <row r="18" spans="2:9" ht="15" customHeight="1" x14ac:dyDescent="0.3">
      <c r="B18" s="142" t="s">
        <v>142</v>
      </c>
      <c r="C18" s="142"/>
      <c r="D18" s="142"/>
      <c r="E18" s="142"/>
      <c r="F18" s="142"/>
      <c r="G18" s="142"/>
    </row>
    <row r="19" spans="2:9" ht="15" customHeight="1" x14ac:dyDescent="0.3">
      <c r="B19" s="141" t="s">
        <v>129</v>
      </c>
      <c r="C19" s="141"/>
      <c r="D19" s="141"/>
      <c r="E19" s="141"/>
      <c r="F19" s="141"/>
      <c r="G19" s="141"/>
      <c r="H19" s="25">
        <v>5087547</v>
      </c>
    </row>
    <row r="20" spans="2:9" ht="15" customHeight="1" x14ac:dyDescent="0.3">
      <c r="B20" s="141" t="s">
        <v>130</v>
      </c>
      <c r="C20" s="141"/>
      <c r="D20" s="141"/>
      <c r="E20" s="141"/>
      <c r="F20" s="141"/>
      <c r="G20" s="141"/>
      <c r="H20" s="26">
        <f>H19+H21+H22+H23</f>
        <v>5087547</v>
      </c>
    </row>
    <row r="21" spans="2:9" ht="30" customHeight="1" x14ac:dyDescent="0.3">
      <c r="B21" s="143" t="s">
        <v>143</v>
      </c>
      <c r="C21" s="143"/>
      <c r="D21" s="143"/>
      <c r="E21" s="143"/>
      <c r="F21" s="143"/>
      <c r="G21" s="143"/>
      <c r="H21" s="25">
        <v>0</v>
      </c>
      <c r="I21" s="60"/>
    </row>
    <row r="22" spans="2:9" ht="15" customHeight="1" x14ac:dyDescent="0.3">
      <c r="B22" s="141" t="s">
        <v>93</v>
      </c>
      <c r="C22" s="141"/>
      <c r="D22" s="141"/>
      <c r="E22" s="141"/>
      <c r="F22" s="141"/>
      <c r="G22" s="141"/>
      <c r="H22" s="25"/>
      <c r="I22" s="60"/>
    </row>
    <row r="23" spans="2:9" ht="15" customHeight="1" x14ac:dyDescent="0.3">
      <c r="B23" s="141" t="s">
        <v>144</v>
      </c>
      <c r="C23" s="141"/>
      <c r="D23" s="141"/>
      <c r="E23" s="141"/>
      <c r="F23" s="141"/>
      <c r="G23" s="141"/>
      <c r="H23" s="25">
        <v>0</v>
      </c>
      <c r="I23" s="60"/>
    </row>
    <row r="24" spans="2:9" ht="15" customHeight="1" x14ac:dyDescent="0.3">
      <c r="B24" s="1"/>
    </row>
    <row r="25" spans="2:9" ht="15" customHeight="1" x14ac:dyDescent="0.3">
      <c r="B25" s="141" t="s">
        <v>145</v>
      </c>
      <c r="C25" s="141"/>
      <c r="D25" s="141"/>
      <c r="E25" s="141"/>
      <c r="F25" s="141"/>
      <c r="G25" s="141"/>
      <c r="H25" s="26"/>
      <c r="I25" s="60"/>
    </row>
    <row r="26" spans="2:9" ht="15" customHeight="1" x14ac:dyDescent="0.3">
      <c r="B26" s="141" t="s">
        <v>129</v>
      </c>
      <c r="C26" s="141"/>
      <c r="D26" s="141"/>
      <c r="E26" s="141"/>
      <c r="F26" s="141"/>
      <c r="G26" s="141"/>
      <c r="H26" s="25">
        <v>3472907</v>
      </c>
      <c r="I26" s="60"/>
    </row>
    <row r="27" spans="2:9" ht="15" customHeight="1" x14ac:dyDescent="0.3">
      <c r="B27" s="141" t="s">
        <v>130</v>
      </c>
      <c r="C27" s="141"/>
      <c r="D27" s="141"/>
      <c r="E27" s="141"/>
      <c r="F27" s="141"/>
      <c r="G27" s="141"/>
      <c r="H27" s="26">
        <f>H26+H28+H29</f>
        <v>3562648</v>
      </c>
      <c r="I27" s="60"/>
    </row>
    <row r="28" spans="2:9" ht="15" customHeight="1" x14ac:dyDescent="0.3">
      <c r="B28" s="130" t="s">
        <v>146</v>
      </c>
      <c r="C28" s="130"/>
      <c r="D28" s="130"/>
      <c r="E28" s="130"/>
      <c r="F28" s="130"/>
      <c r="G28" s="130"/>
      <c r="H28" s="25">
        <v>89741</v>
      </c>
      <c r="I28" s="60"/>
    </row>
    <row r="29" spans="2:9" ht="30" customHeight="1" x14ac:dyDescent="0.3">
      <c r="B29" s="143" t="s">
        <v>147</v>
      </c>
      <c r="C29" s="143"/>
      <c r="D29" s="143"/>
      <c r="E29" s="143"/>
      <c r="F29" s="143"/>
      <c r="G29" s="143"/>
      <c r="H29" s="25">
        <v>0</v>
      </c>
      <c r="I29" s="60"/>
    </row>
    <row r="30" spans="2:9" ht="15" customHeight="1" x14ac:dyDescent="0.3">
      <c r="B30" s="8" t="s">
        <v>137</v>
      </c>
      <c r="C30" s="8"/>
      <c r="D30" s="8"/>
      <c r="E30" s="8"/>
      <c r="F30" s="8"/>
      <c r="G30" s="8"/>
      <c r="H30" s="21" t="str">
        <f>IF($H$31&lt;&gt;Aktīvs!$E$11,CONCATENATE("Atlikusī vērtība pārskata gada sākumā nesakrīt ar bilanci par ",$H$31-Aktīvs!$E$11," EUR"),"")</f>
        <v/>
      </c>
    </row>
    <row r="31" spans="2:9" ht="15" customHeight="1" x14ac:dyDescent="0.3">
      <c r="B31" s="141" t="s">
        <v>129</v>
      </c>
      <c r="C31" s="141"/>
      <c r="D31" s="141"/>
      <c r="E31" s="141"/>
      <c r="F31" s="141"/>
      <c r="G31" s="141"/>
      <c r="H31" s="26">
        <f>H19-H26</f>
        <v>1614640</v>
      </c>
    </row>
    <row r="32" spans="2:9" ht="15" customHeight="1" x14ac:dyDescent="0.3">
      <c r="B32" s="141" t="s">
        <v>130</v>
      </c>
      <c r="C32" s="141"/>
      <c r="D32" s="141"/>
      <c r="E32" s="141"/>
      <c r="F32" s="141"/>
      <c r="G32" s="141"/>
      <c r="H32" s="26">
        <f>H20-H27</f>
        <v>1524899</v>
      </c>
    </row>
    <row r="33" spans="2:10" ht="15" customHeight="1" x14ac:dyDescent="0.3">
      <c r="B33" s="67"/>
      <c r="C33" s="67"/>
      <c r="D33" s="67"/>
      <c r="E33" s="67"/>
      <c r="F33" s="67"/>
      <c r="G33" s="67"/>
      <c r="H33" s="26"/>
    </row>
    <row r="34" spans="2:10" ht="15" customHeight="1" outlineLevel="1" x14ac:dyDescent="0.3">
      <c r="B34" s="70" t="s">
        <v>89</v>
      </c>
      <c r="I34" s="60"/>
    </row>
    <row r="35" spans="2:10" ht="15" customHeight="1" outlineLevel="1" x14ac:dyDescent="0.3">
      <c r="B35" s="144"/>
      <c r="C35" s="144"/>
      <c r="D35" s="144"/>
      <c r="E35" s="144"/>
      <c r="F35" s="144"/>
      <c r="G35" s="144"/>
      <c r="H35" s="144"/>
      <c r="I35" s="60"/>
      <c r="J35" s="16"/>
    </row>
    <row r="36" spans="2:10" ht="15" customHeight="1" x14ac:dyDescent="0.3">
      <c r="B36" s="1"/>
      <c r="H36" s="17" t="s">
        <v>106</v>
      </c>
    </row>
    <row r="37" spans="2:10" ht="15" customHeight="1" x14ac:dyDescent="0.3">
      <c r="B37" s="44" t="str">
        <f>Aktīvs!B14</f>
        <v>Tehnoloģiskās iekārtas un ierīces</v>
      </c>
      <c r="H37" s="54" t="str">
        <f>Info!$J$8</f>
        <v>EUR</v>
      </c>
      <c r="I37" s="60"/>
    </row>
    <row r="38" spans="2:10" ht="15" customHeight="1" x14ac:dyDescent="0.3">
      <c r="B38" s="142" t="s">
        <v>142</v>
      </c>
      <c r="C38" s="142"/>
      <c r="D38" s="142"/>
      <c r="E38" s="142"/>
      <c r="F38" s="142"/>
      <c r="G38" s="142"/>
    </row>
    <row r="39" spans="2:10" ht="15" customHeight="1" x14ac:dyDescent="0.3">
      <c r="B39" s="141" t="s">
        <v>129</v>
      </c>
      <c r="C39" s="141"/>
      <c r="D39" s="141"/>
      <c r="E39" s="141"/>
      <c r="F39" s="141"/>
      <c r="G39" s="141"/>
      <c r="H39" s="25">
        <v>4848907</v>
      </c>
    </row>
    <row r="40" spans="2:10" ht="15" customHeight="1" x14ac:dyDescent="0.3">
      <c r="B40" s="141" t="s">
        <v>130</v>
      </c>
      <c r="C40" s="141"/>
      <c r="D40" s="141"/>
      <c r="E40" s="141"/>
      <c r="F40" s="141"/>
      <c r="G40" s="141"/>
      <c r="H40" s="26">
        <f>H39+H41+H42+H43</f>
        <v>4868507</v>
      </c>
    </row>
    <row r="41" spans="2:10" ht="30" customHeight="1" x14ac:dyDescent="0.3">
      <c r="B41" s="143" t="s">
        <v>143</v>
      </c>
      <c r="C41" s="143"/>
      <c r="D41" s="143"/>
      <c r="E41" s="143"/>
      <c r="F41" s="143"/>
      <c r="G41" s="143"/>
      <c r="H41" s="25">
        <v>9600</v>
      </c>
      <c r="I41" s="60"/>
    </row>
    <row r="42" spans="2:10" ht="15" customHeight="1" x14ac:dyDescent="0.3">
      <c r="B42" s="141" t="s">
        <v>93</v>
      </c>
      <c r="C42" s="141"/>
      <c r="D42" s="141"/>
      <c r="E42" s="141"/>
      <c r="F42" s="141"/>
      <c r="G42" s="141"/>
      <c r="H42" s="25">
        <v>10000</v>
      </c>
      <c r="I42" s="60"/>
    </row>
    <row r="43" spans="2:10" ht="15" customHeight="1" x14ac:dyDescent="0.3">
      <c r="B43" s="141" t="s">
        <v>144</v>
      </c>
      <c r="C43" s="141"/>
      <c r="D43" s="141"/>
      <c r="E43" s="141"/>
      <c r="F43" s="141"/>
      <c r="G43" s="141"/>
      <c r="H43" s="25">
        <v>0</v>
      </c>
      <c r="I43" s="60"/>
    </row>
    <row r="44" spans="2:10" ht="15" customHeight="1" x14ac:dyDescent="0.3">
      <c r="B44" s="1"/>
    </row>
    <row r="45" spans="2:10" ht="15" customHeight="1" x14ac:dyDescent="0.3">
      <c r="B45" s="141" t="s">
        <v>145</v>
      </c>
      <c r="C45" s="141"/>
      <c r="D45" s="141"/>
      <c r="E45" s="141"/>
      <c r="F45" s="141"/>
      <c r="G45" s="141"/>
      <c r="H45" s="26"/>
      <c r="I45" s="60"/>
    </row>
    <row r="46" spans="2:10" ht="15" customHeight="1" x14ac:dyDescent="0.3">
      <c r="B46" s="141" t="s">
        <v>129</v>
      </c>
      <c r="C46" s="141"/>
      <c r="D46" s="141"/>
      <c r="E46" s="141"/>
      <c r="F46" s="141"/>
      <c r="G46" s="141"/>
      <c r="H46" s="25">
        <v>2523366</v>
      </c>
      <c r="I46" s="60"/>
    </row>
    <row r="47" spans="2:10" ht="15" customHeight="1" x14ac:dyDescent="0.3">
      <c r="B47" s="141" t="s">
        <v>130</v>
      </c>
      <c r="C47" s="141"/>
      <c r="D47" s="141"/>
      <c r="E47" s="141"/>
      <c r="F47" s="141"/>
      <c r="G47" s="141"/>
      <c r="H47" s="26">
        <f>H46+H48+H49</f>
        <v>2723736</v>
      </c>
      <c r="I47" s="60"/>
    </row>
    <row r="48" spans="2:10" ht="15" customHeight="1" x14ac:dyDescent="0.3">
      <c r="B48" s="130" t="s">
        <v>146</v>
      </c>
      <c r="C48" s="130"/>
      <c r="D48" s="130"/>
      <c r="E48" s="130"/>
      <c r="F48" s="130"/>
      <c r="G48" s="130"/>
      <c r="H48" s="25">
        <v>190370</v>
      </c>
      <c r="I48" s="60"/>
    </row>
    <row r="49" spans="2:9" ht="30" customHeight="1" x14ac:dyDescent="0.3">
      <c r="B49" s="143" t="s">
        <v>147</v>
      </c>
      <c r="C49" s="143"/>
      <c r="D49" s="143"/>
      <c r="E49" s="143"/>
      <c r="F49" s="143"/>
      <c r="G49" s="143"/>
      <c r="H49" s="25">
        <v>10000</v>
      </c>
      <c r="I49" s="60"/>
    </row>
    <row r="50" spans="2:9" ht="15" customHeight="1" x14ac:dyDescent="0.3">
      <c r="B50" s="60"/>
      <c r="C50" s="48"/>
      <c r="D50" s="48"/>
      <c r="E50" s="48"/>
      <c r="F50" s="48"/>
      <c r="G50" s="48"/>
    </row>
    <row r="51" spans="2:9" ht="15" customHeight="1" x14ac:dyDescent="0.3">
      <c r="B51" s="8" t="s">
        <v>137</v>
      </c>
      <c r="C51" s="8"/>
      <c r="D51" s="8"/>
      <c r="E51" s="8"/>
      <c r="F51" s="8"/>
      <c r="G51" s="8"/>
      <c r="H51" s="21" t="str">
        <f>IF($H$52&lt;&gt;Aktīvs!$E$14,CONCATENATE("Atlikusī vērtība pārskata gada sākumā nesakrīt ar bilanci par ",$H$52-Aktīvs!$E$14," EUR"),"")</f>
        <v/>
      </c>
    </row>
    <row r="52" spans="2:9" ht="15" customHeight="1" x14ac:dyDescent="0.3">
      <c r="B52" s="141" t="s">
        <v>129</v>
      </c>
      <c r="C52" s="141"/>
      <c r="D52" s="141"/>
      <c r="E52" s="141"/>
      <c r="F52" s="141"/>
      <c r="G52" s="141"/>
      <c r="H52" s="26">
        <f>H39-H46</f>
        <v>2325541</v>
      </c>
    </row>
    <row r="53" spans="2:9" ht="15" customHeight="1" x14ac:dyDescent="0.3">
      <c r="B53" s="141" t="s">
        <v>130</v>
      </c>
      <c r="C53" s="141"/>
      <c r="D53" s="141"/>
      <c r="E53" s="141"/>
      <c r="F53" s="141"/>
      <c r="G53" s="141"/>
      <c r="H53" s="26">
        <f>H40-H47</f>
        <v>2144771</v>
      </c>
    </row>
    <row r="54" spans="2:9" ht="15" customHeight="1" x14ac:dyDescent="0.3">
      <c r="B54" s="1"/>
      <c r="H54" s="17" t="s">
        <v>106</v>
      </c>
    </row>
    <row r="55" spans="2:9" ht="15" customHeight="1" x14ac:dyDescent="0.3">
      <c r="B55" s="44" t="str">
        <f>Aktīvs!B15</f>
        <v>Pārējie pamatlīdzekļi un inventārs</v>
      </c>
      <c r="H55" s="54" t="str">
        <f>Info!$J$8</f>
        <v>EUR</v>
      </c>
      <c r="I55" s="60"/>
    </row>
    <row r="56" spans="2:9" ht="15" customHeight="1" x14ac:dyDescent="0.3">
      <c r="B56" s="142" t="s">
        <v>142</v>
      </c>
      <c r="C56" s="142"/>
      <c r="D56" s="142"/>
      <c r="E56" s="142"/>
      <c r="F56" s="142"/>
      <c r="G56" s="142"/>
    </row>
    <row r="57" spans="2:9" ht="15" customHeight="1" x14ac:dyDescent="0.3">
      <c r="B57" s="141" t="s">
        <v>129</v>
      </c>
      <c r="C57" s="141"/>
      <c r="D57" s="141"/>
      <c r="E57" s="141"/>
      <c r="F57" s="141"/>
      <c r="G57" s="141"/>
      <c r="H57" s="25">
        <v>21385</v>
      </c>
    </row>
    <row r="58" spans="2:9" ht="15" customHeight="1" x14ac:dyDescent="0.3">
      <c r="B58" s="141" t="s">
        <v>130</v>
      </c>
      <c r="C58" s="141"/>
      <c r="D58" s="141"/>
      <c r="E58" s="141"/>
      <c r="F58" s="141"/>
      <c r="G58" s="141"/>
      <c r="H58" s="26">
        <f>H57+H59+H60+H61</f>
        <v>25796</v>
      </c>
    </row>
    <row r="59" spans="2:9" ht="30" customHeight="1" x14ac:dyDescent="0.3">
      <c r="B59" s="143" t="s">
        <v>143</v>
      </c>
      <c r="C59" s="143"/>
      <c r="D59" s="143"/>
      <c r="E59" s="143"/>
      <c r="F59" s="143"/>
      <c r="G59" s="143"/>
      <c r="H59" s="25">
        <v>4411</v>
      </c>
      <c r="I59" s="60"/>
    </row>
    <row r="60" spans="2:9" ht="15" customHeight="1" x14ac:dyDescent="0.3">
      <c r="B60" s="141" t="s">
        <v>93</v>
      </c>
      <c r="C60" s="141"/>
      <c r="D60" s="141"/>
      <c r="E60" s="141"/>
      <c r="F60" s="141"/>
      <c r="G60" s="141"/>
      <c r="H60" s="25">
        <v>0</v>
      </c>
      <c r="I60" s="60"/>
    </row>
    <row r="61" spans="2:9" ht="15" customHeight="1" x14ac:dyDescent="0.3">
      <c r="B61" s="141" t="s">
        <v>144</v>
      </c>
      <c r="C61" s="141"/>
      <c r="D61" s="141"/>
      <c r="E61" s="141"/>
      <c r="F61" s="141"/>
      <c r="G61" s="141"/>
      <c r="H61" s="25">
        <v>0</v>
      </c>
      <c r="I61" s="60"/>
    </row>
    <row r="62" spans="2:9" ht="15" customHeight="1" x14ac:dyDescent="0.3">
      <c r="B62" s="1"/>
    </row>
    <row r="63" spans="2:9" ht="15" customHeight="1" x14ac:dyDescent="0.3">
      <c r="B63" s="141" t="s">
        <v>145</v>
      </c>
      <c r="C63" s="141"/>
      <c r="D63" s="141"/>
      <c r="E63" s="141"/>
      <c r="F63" s="141"/>
      <c r="G63" s="141"/>
      <c r="H63" s="26"/>
      <c r="I63" s="60"/>
    </row>
    <row r="64" spans="2:9" ht="15" customHeight="1" x14ac:dyDescent="0.3">
      <c r="B64" s="141" t="s">
        <v>129</v>
      </c>
      <c r="C64" s="141"/>
      <c r="D64" s="141"/>
      <c r="E64" s="141"/>
      <c r="F64" s="141"/>
      <c r="G64" s="141"/>
      <c r="H64" s="25">
        <v>13968</v>
      </c>
      <c r="I64" s="60"/>
    </row>
    <row r="65" spans="2:10" ht="15" customHeight="1" x14ac:dyDescent="0.3">
      <c r="B65" s="141" t="s">
        <v>130</v>
      </c>
      <c r="C65" s="141"/>
      <c r="D65" s="141"/>
      <c r="E65" s="141"/>
      <c r="F65" s="141"/>
      <c r="G65" s="141"/>
      <c r="H65" s="26">
        <f>H64+H66+H67</f>
        <v>17672</v>
      </c>
      <c r="I65" s="60"/>
    </row>
    <row r="66" spans="2:10" ht="15" customHeight="1" x14ac:dyDescent="0.3">
      <c r="B66" s="130" t="s">
        <v>146</v>
      </c>
      <c r="C66" s="130"/>
      <c r="D66" s="130"/>
      <c r="E66" s="130"/>
      <c r="F66" s="130"/>
      <c r="G66" s="130"/>
      <c r="H66" s="25">
        <v>3704</v>
      </c>
      <c r="I66" s="60"/>
    </row>
    <row r="67" spans="2:10" ht="30" customHeight="1" x14ac:dyDescent="0.3">
      <c r="B67" s="143" t="s">
        <v>147</v>
      </c>
      <c r="C67" s="143"/>
      <c r="D67" s="143"/>
      <c r="E67" s="143"/>
      <c r="F67" s="143"/>
      <c r="G67" s="143"/>
      <c r="H67" s="25">
        <v>0</v>
      </c>
      <c r="I67" s="60"/>
    </row>
    <row r="68" spans="2:10" ht="15" customHeight="1" x14ac:dyDescent="0.3">
      <c r="B68" s="61"/>
      <c r="C68" s="61"/>
      <c r="D68" s="61"/>
      <c r="E68" s="61"/>
      <c r="F68" s="61"/>
      <c r="G68" s="61"/>
      <c r="H68" s="61"/>
      <c r="I68" s="60"/>
    </row>
    <row r="69" spans="2:10" ht="15" customHeight="1" x14ac:dyDescent="0.3">
      <c r="B69" s="8" t="s">
        <v>137</v>
      </c>
      <c r="C69" s="8"/>
      <c r="D69" s="8"/>
      <c r="E69" s="8"/>
      <c r="F69" s="8"/>
      <c r="G69" s="8"/>
      <c r="H69" s="21" t="str">
        <f>IF($H$70&lt;&gt;Aktīvs!$E$15,CONCATENATE("Atlikusī vērtība pārskata gada sākumā nesakrīt ar bilanci par ",$H$70-Aktīvs!$E$15," EUR"),"")</f>
        <v/>
      </c>
    </row>
    <row r="70" spans="2:10" ht="15" customHeight="1" x14ac:dyDescent="0.3">
      <c r="B70" s="141" t="s">
        <v>129</v>
      </c>
      <c r="C70" s="141"/>
      <c r="D70" s="141"/>
      <c r="E70" s="141"/>
      <c r="F70" s="141"/>
      <c r="G70" s="141"/>
      <c r="H70" s="26">
        <f>H57-H64</f>
        <v>7417</v>
      </c>
    </row>
    <row r="71" spans="2:10" ht="15" customHeight="1" x14ac:dyDescent="0.3">
      <c r="B71" s="141" t="s">
        <v>130</v>
      </c>
      <c r="C71" s="141"/>
      <c r="D71" s="141"/>
      <c r="E71" s="141"/>
      <c r="F71" s="141"/>
      <c r="G71" s="141"/>
      <c r="H71" s="26">
        <f>H58-H65</f>
        <v>8124</v>
      </c>
    </row>
    <row r="72" spans="2:10" ht="15" customHeight="1" x14ac:dyDescent="0.3">
      <c r="B72" s="61"/>
      <c r="C72" s="61"/>
      <c r="D72" s="61"/>
      <c r="E72" s="61"/>
      <c r="F72" s="61"/>
      <c r="G72" s="61"/>
      <c r="H72" s="21" t="str">
        <f>IF($H$71&lt;&gt;Aktīvs!$D$15,CONCATENATE("Atlikusī vērtība pārskata gada beigās nesakrīt ar bilanci par ",$H$71-Aktīvs!$D$15," EUR"),"")</f>
        <v/>
      </c>
      <c r="I72" s="60"/>
    </row>
    <row r="73" spans="2:10" ht="15" customHeight="1" outlineLevel="1" x14ac:dyDescent="0.3">
      <c r="B73" s="44" t="s">
        <v>89</v>
      </c>
      <c r="I73" s="60"/>
    </row>
    <row r="74" spans="2:10" ht="15" customHeight="1" outlineLevel="1" x14ac:dyDescent="0.3">
      <c r="B74" s="144"/>
      <c r="C74" s="144"/>
      <c r="D74" s="144"/>
      <c r="E74" s="144"/>
      <c r="F74" s="144"/>
      <c r="G74" s="144"/>
      <c r="H74" s="144"/>
      <c r="I74" s="60"/>
      <c r="J74" s="16"/>
    </row>
    <row r="75" spans="2:10" ht="15" customHeight="1" outlineLevel="1" x14ac:dyDescent="0.3">
      <c r="I75" s="60"/>
    </row>
  </sheetData>
  <mergeCells count="49">
    <mergeCell ref="B66:G66"/>
    <mergeCell ref="B67:G67"/>
    <mergeCell ref="B74:H74"/>
    <mergeCell ref="B70:G70"/>
    <mergeCell ref="B71:G71"/>
    <mergeCell ref="B63:G63"/>
    <mergeCell ref="B64:G64"/>
    <mergeCell ref="B65:G65"/>
    <mergeCell ref="B31:G31"/>
    <mergeCell ref="B32:G32"/>
    <mergeCell ref="B60:G60"/>
    <mergeCell ref="B43:G43"/>
    <mergeCell ref="B49:G49"/>
    <mergeCell ref="B38:G38"/>
    <mergeCell ref="B39:G39"/>
    <mergeCell ref="B40:G40"/>
    <mergeCell ref="B41:G41"/>
    <mergeCell ref="B42:G42"/>
    <mergeCell ref="B45:G45"/>
    <mergeCell ref="B35:H35"/>
    <mergeCell ref="B46:G46"/>
    <mergeCell ref="B47:G47"/>
    <mergeCell ref="B29:G29"/>
    <mergeCell ref="B61:G61"/>
    <mergeCell ref="B22:G22"/>
    <mergeCell ref="B25:G25"/>
    <mergeCell ref="B26:G26"/>
    <mergeCell ref="B28:G28"/>
    <mergeCell ref="B27:G27"/>
    <mergeCell ref="B58:G58"/>
    <mergeCell ref="B52:G52"/>
    <mergeCell ref="B53:G53"/>
    <mergeCell ref="B48:G48"/>
    <mergeCell ref="B59:G59"/>
    <mergeCell ref="B56:G56"/>
    <mergeCell ref="B57:G57"/>
    <mergeCell ref="B18:G18"/>
    <mergeCell ref="B19:G19"/>
    <mergeCell ref="B20:G20"/>
    <mergeCell ref="B21:G21"/>
    <mergeCell ref="B23:G23"/>
    <mergeCell ref="I1:I2"/>
    <mergeCell ref="B3:H3"/>
    <mergeCell ref="B10:G10"/>
    <mergeCell ref="B12:G12"/>
    <mergeCell ref="B13:G13"/>
    <mergeCell ref="B7:G7"/>
    <mergeCell ref="B8:G8"/>
    <mergeCell ref="B9:G9"/>
  </mergeCells>
  <conditionalFormatting sqref="H10">
    <cfRule type="cellIs" dxfId="19" priority="35" stopIfTrue="1" operator="equal">
      <formula>"Nesakrīt ar Bilanci!"</formula>
    </cfRule>
  </conditionalFormatting>
  <conditionalFormatting sqref="H8">
    <cfRule type="cellIs" dxfId="18" priority="33" stopIfTrue="1" operator="equal">
      <formula>"Nesakrīt ar Bilanci!"</formula>
    </cfRule>
  </conditionalFormatting>
  <conditionalFormatting sqref="H12">
    <cfRule type="cellIs" dxfId="17" priority="32" stopIfTrue="1" operator="equal">
      <formula>"Nesakrīt ar Bilanci!"</formula>
    </cfRule>
  </conditionalFormatting>
  <conditionalFormatting sqref="H21:H23">
    <cfRule type="cellIs" dxfId="16" priority="25" stopIfTrue="1" operator="equal">
      <formula>"Nesakrīt ar Bilanci!"</formula>
    </cfRule>
  </conditionalFormatting>
  <conditionalFormatting sqref="H26">
    <cfRule type="cellIs" dxfId="15" priority="24" stopIfTrue="1" operator="equal">
      <formula>"Nesakrīt ar Bilanci!"</formula>
    </cfRule>
  </conditionalFormatting>
  <conditionalFormatting sqref="H28:H29">
    <cfRule type="cellIs" dxfId="14" priority="23" stopIfTrue="1" operator="equal">
      <formula>"Nesakrīt ar Bilanci!"</formula>
    </cfRule>
  </conditionalFormatting>
  <conditionalFormatting sqref="H19">
    <cfRule type="cellIs" dxfId="13" priority="21" stopIfTrue="1" operator="equal">
      <formula>"Nesakrīt ar Bilanci!"</formula>
    </cfRule>
  </conditionalFormatting>
  <conditionalFormatting sqref="H31">
    <cfRule type="cellIs" dxfId="12" priority="20" stopIfTrue="1" operator="equal">
      <formula>"Nesakrīt ar Bilanci!"</formula>
    </cfRule>
  </conditionalFormatting>
  <conditionalFormatting sqref="H41:H43">
    <cfRule type="cellIs" dxfId="11" priority="13" stopIfTrue="1" operator="equal">
      <formula>"Nesakrīt ar Bilanci!"</formula>
    </cfRule>
  </conditionalFormatting>
  <conditionalFormatting sqref="H46">
    <cfRule type="cellIs" dxfId="10" priority="12" stopIfTrue="1" operator="equal">
      <formula>"Nesakrīt ar Bilanci!"</formula>
    </cfRule>
  </conditionalFormatting>
  <conditionalFormatting sqref="H48:H49">
    <cfRule type="cellIs" dxfId="9" priority="11" stopIfTrue="1" operator="equal">
      <formula>"Nesakrīt ar Bilanci!"</formula>
    </cfRule>
  </conditionalFormatting>
  <conditionalFormatting sqref="H39">
    <cfRule type="cellIs" dxfId="8" priority="9" stopIfTrue="1" operator="equal">
      <formula>"Nesakrīt ar Bilanci!"</formula>
    </cfRule>
  </conditionalFormatting>
  <conditionalFormatting sqref="H52">
    <cfRule type="cellIs" dxfId="7" priority="8" stopIfTrue="1" operator="equal">
      <formula>"Nesakrīt ar Bilanci!"</formula>
    </cfRule>
  </conditionalFormatting>
  <conditionalFormatting sqref="H59:H61">
    <cfRule type="cellIs" dxfId="6" priority="7" stopIfTrue="1" operator="equal">
      <formula>"Nesakrīt ar Bilanci!"</formula>
    </cfRule>
  </conditionalFormatting>
  <conditionalFormatting sqref="H64">
    <cfRule type="cellIs" dxfId="5" priority="6" stopIfTrue="1" operator="equal">
      <formula>"Nesakrīt ar Bilanci!"</formula>
    </cfRule>
  </conditionalFormatting>
  <conditionalFormatting sqref="H66:H67">
    <cfRule type="cellIs" dxfId="4" priority="5" stopIfTrue="1" operator="equal">
      <formula>"Nesakrīt ar Bilanci!"</formula>
    </cfRule>
  </conditionalFormatting>
  <conditionalFormatting sqref="H57">
    <cfRule type="cellIs" dxfId="3" priority="3" stopIfTrue="1" operator="equal">
      <formula>"Nesakrīt ar Bilanci!"</formula>
    </cfRule>
  </conditionalFormatting>
  <conditionalFormatting sqref="H70">
    <cfRule type="cellIs" dxfId="2"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Titullapa</vt:lpstr>
      <vt:lpstr>Saturs</vt:lpstr>
      <vt:lpstr>Info</vt:lpstr>
      <vt:lpstr>Aktīvs</vt:lpstr>
      <vt:lpstr>Pasīvs</vt:lpstr>
      <vt:lpstr>PZA(IF)</vt:lpstr>
      <vt:lpstr>NP(netiesa)</vt:lpstr>
      <vt:lpstr>PK(vertikālā)</vt:lpstr>
      <vt:lpstr>P_Aktīvs</vt:lpstr>
      <vt:lpstr>P_Pasīvs</vt:lpstr>
      <vt:lpstr>P_PZA</vt:lpstr>
      <vt:lpstr>Aktīvs!Print_Area</vt:lpstr>
      <vt:lpstr>Info!Print_Area</vt:lpstr>
      <vt:lpstr>'NP(netiesa)'!Print_Area</vt:lpstr>
      <vt:lpstr>P_Aktīvs!Print_Area</vt:lpstr>
      <vt:lpstr>P_Pasīvs!Print_Area</vt:lpstr>
      <vt:lpstr>P_PZA!Print_Area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2019-04-15T11:59:40Z</cp:lastPrinted>
  <dcterms:created xsi:type="dcterms:W3CDTF">2014-09-25T06:34:08Z</dcterms:created>
  <dcterms:modified xsi:type="dcterms:W3CDTF">2019-10-25T14:34:43Z</dcterms:modified>
</cp:coreProperties>
</file>