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mc:AlternateContent xmlns:mc="http://schemas.openxmlformats.org/markup-compatibility/2006">
    <mc:Choice Requires="x15">
      <x15ac:absPath xmlns:x15ac="http://schemas.microsoft.com/office/spreadsheetml/2010/11/ac" url="C:\Users\User\Desktop\"/>
    </mc:Choice>
  </mc:AlternateContent>
  <xr:revisionPtr revIDLastSave="0" documentId="8_{28E15705-F25E-4247-8D0F-1A2C90032400}" xr6:coauthVersionLast="47" xr6:coauthVersionMax="47" xr10:uidLastSave="{00000000-0000-0000-0000-000000000000}"/>
  <bookViews>
    <workbookView xWindow="-108" yWindow="-108" windowWidth="23256" windowHeight="12576" tabRatio="884" activeTab="3" xr2:uid="{00000000-000D-0000-FFFF-FFFF00000000}"/>
  </bookViews>
  <sheets>
    <sheet name="Titullapa" sheetId="1" r:id="rId1"/>
    <sheet name="Saturs" sheetId="2" r:id="rId2"/>
    <sheet name="Info" sheetId="3" r:id="rId3"/>
    <sheet name="Aktīvs" sheetId="5" r:id="rId4"/>
    <sheet name="Pasīvs" sheetId="6" r:id="rId5"/>
    <sheet name="PZA(IF)" sheetId="7" r:id="rId6"/>
    <sheet name="NP(netiesa)" sheetId="33" r:id="rId7"/>
    <sheet name="P_Aktīvs" sheetId="23" r:id="rId8"/>
    <sheet name="P_Pasīvs" sheetId="24" r:id="rId9"/>
  </sheets>
  <externalReferences>
    <externalReference r:id="rId10"/>
  </externalReferences>
  <definedNames>
    <definedName name="_xlnm.Print_Area" localSheetId="3">Aktīvs!$A$1:$E$43</definedName>
    <definedName name="_xlnm.Print_Area" localSheetId="2">Info!$A$1:$G$33</definedName>
    <definedName name="_xlnm.Print_Area" localSheetId="6">'NP(netiesa)'!$A$1:$E$42</definedName>
    <definedName name="_xlnm.Print_Area" localSheetId="7">P_Aktīvs!$A$1:$H$77</definedName>
    <definedName name="_xlnm.Print_Area" localSheetId="8">P_Pasīvs!$A$1:$H$23</definedName>
    <definedName name="_xlnm.Print_Area" localSheetId="4">Pasīvs!$A$1:$E$32</definedName>
    <definedName name="_xlnm.Print_Area" localSheetId="5">'PZA(IF)'!$A$1:$E$24</definedName>
    <definedName name="_xlnm.Print_Area" localSheetId="1">Saturs!$A$1:$I$47</definedName>
    <definedName name="_xlnm.Print_Area" localSheetId="0">Titullapa!$A$1:$I$43</definedName>
    <definedName name="Z_B74F9DDE_709A_4814_BA4A_30104F40145A_.wvu.PrintArea" localSheetId="3" hidden="1">Aktīvs!$A$1:$E$43</definedName>
    <definedName name="Z_B74F9DDE_709A_4814_BA4A_30104F40145A_.wvu.PrintArea" localSheetId="2" hidden="1">Info!$A$1:$G$33</definedName>
    <definedName name="Z_B74F9DDE_709A_4814_BA4A_30104F40145A_.wvu.PrintArea" localSheetId="6" hidden="1">'NP(netiesa)'!$A$1:$E$42</definedName>
    <definedName name="Z_B74F9DDE_709A_4814_BA4A_30104F40145A_.wvu.PrintArea" localSheetId="7" hidden="1">P_Aktīvs!$A$1:$H$3</definedName>
    <definedName name="Z_B74F9DDE_709A_4814_BA4A_30104F40145A_.wvu.PrintArea" localSheetId="8" hidden="1">P_Pasīvs!$A$1:$H$8</definedName>
    <definedName name="Z_B74F9DDE_709A_4814_BA4A_30104F40145A_.wvu.PrintArea" localSheetId="4" hidden="1">Pasīvs!$A$1:$E$32</definedName>
    <definedName name="Z_B74F9DDE_709A_4814_BA4A_30104F40145A_.wvu.PrintArea" localSheetId="5" hidden="1">'PZA(IF)'!$B$1:$E$24</definedName>
    <definedName name="Z_B74F9DDE_709A_4814_BA4A_30104F40145A_.wvu.PrintArea" localSheetId="1" hidden="1">Saturs!$A$1:$I$47</definedName>
    <definedName name="Z_B74F9DDE_709A_4814_BA4A_30104F40145A_.wvu.PrintArea" localSheetId="0" hidden="1">Titullapa!$A$1:$I$44</definedName>
  </definedNames>
  <calcPr calcId="191029"/>
  <customWorkbookViews>
    <customWorkbookView name="Linda - personiskais skats" guid="{B74F9DDE-709A-4814-BA4A-30104F40145A}" mergeInterval="0" personalView="1" maximized="1" xWindow="-8" yWindow="-8" windowWidth="1296" windowHeight="1000" tabRatio="793"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2" i="33" l="1"/>
  <c r="D16" i="33"/>
  <c r="E9" i="6"/>
  <c r="D7" i="6"/>
  <c r="H40" i="23"/>
  <c r="H31" i="23"/>
  <c r="F6" i="24"/>
  <c r="H65" i="23"/>
  <c r="H27" i="23" l="1"/>
  <c r="E15" i="24" l="1"/>
  <c r="E14" i="24"/>
  <c r="E6" i="7"/>
  <c r="E16" i="24" l="1"/>
  <c r="D29" i="33" l="1"/>
  <c r="D6" i="7"/>
  <c r="D9" i="7" l="1"/>
  <c r="H12" i="23"/>
  <c r="H9" i="23"/>
  <c r="H13" i="23" s="1"/>
  <c r="D5" i="33" l="1"/>
  <c r="E5" i="33"/>
  <c r="A12" i="33"/>
  <c r="A17" i="33" s="1"/>
  <c r="A19" i="33" s="1"/>
  <c r="D24" i="33"/>
  <c r="E24" i="33"/>
  <c r="E29" i="33"/>
  <c r="A41" i="33"/>
  <c r="C42" i="33" s="1"/>
  <c r="E24" i="5" l="1"/>
  <c r="D24" i="5"/>
  <c r="D15" i="33" l="1"/>
  <c r="H20" i="23" l="1"/>
  <c r="H32" i="23" l="1"/>
  <c r="D12" i="5" s="1"/>
  <c r="H70" i="23" l="1"/>
  <c r="H69" i="23" s="1"/>
  <c r="H58" i="23"/>
  <c r="H52" i="23"/>
  <c r="H51" i="23" l="1"/>
  <c r="H71" i="23"/>
  <c r="H11" i="23"/>
  <c r="D15" i="5" l="1"/>
  <c r="H72" i="23" s="1"/>
  <c r="H55" i="23"/>
  <c r="H37" i="23"/>
  <c r="H17" i="23"/>
  <c r="H6" i="23"/>
  <c r="D30" i="5" l="1"/>
  <c r="D32" i="5" s="1"/>
  <c r="D3" i="5" l="1"/>
  <c r="E3" i="5"/>
  <c r="D4" i="5"/>
  <c r="E4" i="5"/>
  <c r="D8" i="5"/>
  <c r="E8" i="5"/>
  <c r="D11" i="5"/>
  <c r="E11" i="5"/>
  <c r="A28" i="5"/>
  <c r="E30" i="5"/>
  <c r="A37" i="5"/>
  <c r="A41" i="5"/>
  <c r="C42" i="5" s="1"/>
  <c r="E32" i="5" l="1"/>
  <c r="D14" i="33"/>
  <c r="E16" i="5"/>
  <c r="E18" i="5" s="1"/>
  <c r="E34" i="5" l="1"/>
  <c r="D20" i="6"/>
  <c r="D13" i="6"/>
  <c r="A19" i="7" l="1"/>
  <c r="A23" i="6"/>
  <c r="B55" i="23" l="1"/>
  <c r="B37" i="23"/>
  <c r="B17" i="23"/>
  <c r="B6" i="23"/>
  <c r="E13" i="6" l="1"/>
  <c r="E9" i="7"/>
  <c r="E14" i="7" s="1"/>
  <c r="A8" i="7"/>
  <c r="A9" i="7" s="1"/>
  <c r="A10" i="7" s="1"/>
  <c r="A11" i="7" s="1"/>
  <c r="A12" i="7" s="1"/>
  <c r="A13" i="7" s="1"/>
  <c r="E16" i="7" l="1"/>
  <c r="E17" i="7" s="1"/>
  <c r="D14" i="7"/>
  <c r="D16" i="7" s="1"/>
  <c r="D17" i="7" s="1"/>
  <c r="D8" i="6" s="1"/>
  <c r="D9" i="6" l="1"/>
  <c r="D7" i="33"/>
  <c r="E7" i="33"/>
  <c r="E12" i="33" s="1"/>
  <c r="E17" i="33" s="1"/>
  <c r="E19" i="33" s="1"/>
  <c r="E33" i="33" s="1"/>
  <c r="E36" i="33" s="1"/>
  <c r="D35" i="33" s="1"/>
  <c r="E18" i="7"/>
  <c r="A27" i="6"/>
  <c r="C28" i="6" s="1"/>
  <c r="E3" i="6"/>
  <c r="E2" i="6"/>
  <c r="D3" i="6"/>
  <c r="D2" i="6"/>
  <c r="A22" i="7"/>
  <c r="C23" i="7" s="1"/>
  <c r="E4" i="7"/>
  <c r="D4" i="7"/>
  <c r="D21" i="6" l="1"/>
  <c r="D18" i="7"/>
  <c r="E20" i="6"/>
  <c r="E21" i="6" l="1"/>
  <c r="E22" i="6" l="1"/>
  <c r="E35" i="5"/>
  <c r="D9" i="33"/>
  <c r="D12" i="33" s="1"/>
  <c r="D17" i="33" s="1"/>
  <c r="D19" i="33" s="1"/>
  <c r="D33" i="33" s="1"/>
  <c r="D36" i="33" s="1"/>
  <c r="H47" i="23"/>
  <c r="H53" i="23" s="1"/>
  <c r="D14" i="5" s="1"/>
  <c r="D16" i="5" s="1"/>
  <c r="D18" i="5" s="1"/>
  <c r="D34" i="5" s="1"/>
  <c r="D22" i="6" l="1"/>
  <c r="D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author>
    <author>Nelda</author>
  </authors>
  <commentList>
    <comment ref="I1" authorId="0" shapeId="0" xr:uid="{00000000-0006-0000-0000-000001000000}">
      <text>
        <r>
          <rPr>
            <b/>
            <sz val="9"/>
            <color indexed="81"/>
            <rFont val="Tahoma"/>
            <family val="2"/>
            <charset val="186"/>
          </rPr>
          <t>AUDITA GRUPA:</t>
        </r>
        <r>
          <rPr>
            <sz val="9"/>
            <color indexed="81"/>
            <rFont val="Tahoma"/>
            <family val="2"/>
            <charset val="186"/>
          </rPr>
          <t xml:space="preserve">
Titullapā nekas nav jāizpilda, jo ir formulas</t>
        </r>
      </text>
    </comment>
    <comment ref="A16" authorId="1" shapeId="0" xr:uid="{CF94C9A6-3C01-42CE-98BF-8E55B44FD18D}">
      <text>
        <r>
          <rPr>
            <b/>
            <sz val="9"/>
            <color indexed="12"/>
            <rFont val="Tahoma"/>
            <family val="2"/>
          </rPr>
          <t>AUDITA GRUPA:</t>
        </r>
        <r>
          <rPr>
            <sz val="9"/>
            <color indexed="12"/>
            <rFont val="Tahoma"/>
            <family val="2"/>
          </rPr>
          <t xml:space="preserve">
šī GP FORMA sastādīta atbilstoši LR GPKGP likuma prasībām.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100-000001000000}">
      <text>
        <r>
          <rPr>
            <sz val="9"/>
            <color indexed="81"/>
            <rFont val="Tahoma"/>
            <family val="2"/>
            <charset val="186"/>
          </rPr>
          <t xml:space="preserve">
Nomainīt galvenē </t>
        </r>
        <r>
          <rPr>
            <b/>
            <sz val="9"/>
            <color indexed="81"/>
            <rFont val="Tahoma"/>
            <family val="2"/>
            <charset val="186"/>
          </rPr>
          <t>firmas nosaukumu un gadu</t>
        </r>
        <r>
          <rPr>
            <sz val="9"/>
            <color indexed="81"/>
            <rFont val="Tahoma"/>
            <family val="2"/>
            <charset val="186"/>
          </rPr>
          <t xml:space="preserve"> gan šeit, gan tālākos šītos!
</t>
        </r>
        <r>
          <rPr>
            <u/>
            <sz val="9"/>
            <color indexed="81"/>
            <rFont val="Tahoma"/>
            <family val="2"/>
            <charset val="186"/>
          </rPr>
          <t>To var izdarīt šādi:</t>
        </r>
        <r>
          <rPr>
            <sz val="9"/>
            <color indexed="81"/>
            <rFont val="Tahoma"/>
            <family val="2"/>
            <charset val="186"/>
          </rPr>
          <t xml:space="preserve">
Vispirms iezīmē visus šītus (turot taustiņu Ctrl un spiežot uz katra šīta), izņemot titullapu, tad
Lappuses iestatīšana - Gavene/kājene - Pielāgota galvene - izlabo tekstu - Labi - Labi
Un lai atgrupētu šitus nospiež uz titullapas.
Un tad nepieciešams nomainīt apakšā</t>
        </r>
        <r>
          <rPr>
            <b/>
            <sz val="9"/>
            <color indexed="81"/>
            <rFont val="Tahoma"/>
            <family val="2"/>
            <charset val="186"/>
          </rPr>
          <t xml:space="preserve"> lpp.numurus</t>
        </r>
        <r>
          <rPr>
            <sz val="9"/>
            <color indexed="81"/>
            <rFont val="Tahoma"/>
            <family val="2"/>
            <charset val="186"/>
          </rPr>
          <t>, bet tad jāiet katrā šītā atsevišķi
Lappuses iestatīšana - un ailē Pirmās lappuses numurs ieliek vajadzīgo un spiež Labi.</t>
        </r>
      </text>
    </comment>
    <comment ref="I6" authorId="0" shapeId="0" xr:uid="{00000000-0006-0000-0100-000002000000}">
      <text>
        <r>
          <rPr>
            <sz val="9"/>
            <color indexed="81"/>
            <rFont val="Tahoma"/>
            <family val="2"/>
            <charset val="186"/>
          </rPr>
          <t xml:space="preserve">
Mainīt atkarībā no lapu skaita
</t>
        </r>
        <r>
          <rPr>
            <b/>
            <sz val="9"/>
            <color indexed="81"/>
            <rFont val="Tahoma"/>
            <family val="2"/>
            <charset val="186"/>
          </rPr>
          <t xml:space="preserve">! Visā gada pārskatā zilā krāsā ir iezīmētas šūnas, kas ir jāizpilda.
</t>
        </r>
        <r>
          <rPr>
            <sz val="9"/>
            <color indexed="81"/>
            <rFont val="Tahoma"/>
            <family val="2"/>
            <charset val="186"/>
          </rPr>
          <t xml:space="preserve">
Zilā krāsa </t>
        </r>
        <r>
          <rPr>
            <b/>
            <u/>
            <sz val="9"/>
            <color indexed="81"/>
            <rFont val="Tahoma"/>
            <family val="2"/>
            <charset val="186"/>
          </rPr>
          <t>nav</t>
        </r>
        <r>
          <rPr>
            <sz val="9"/>
            <color indexed="81"/>
            <rFont val="Tahoma"/>
            <family val="2"/>
            <charset val="186"/>
          </rPr>
          <t xml:space="preserve"> jāņem nost, bet lai drukājot gada pārskatu nerādītos zilā krāsa ir uzlikts </t>
        </r>
        <r>
          <rPr>
            <u/>
            <sz val="9"/>
            <color indexed="81"/>
            <rFont val="Tahoma"/>
            <family val="2"/>
            <charset val="186"/>
          </rPr>
          <t>drukas uzstādījums - Melnbalts</t>
        </r>
        <r>
          <rPr>
            <sz val="9"/>
            <color indexed="81"/>
            <rFont val="Tahoma"/>
            <family val="2"/>
            <charset val="186"/>
          </rPr>
          <t xml:space="preserve"> 
(Ja kādam nav, tad Lappuses iestatīšana - Lapa - zem Drukāt ieķeksē Melnbaltu - Labi).
Visā gada pārskatā ir pievienoti </t>
        </r>
        <r>
          <rPr>
            <b/>
            <sz val="9"/>
            <color indexed="81"/>
            <rFont val="Tahoma"/>
            <family val="2"/>
            <charset val="186"/>
          </rPr>
          <t>komentāri</t>
        </r>
        <r>
          <rPr>
            <sz val="9"/>
            <color indexed="81"/>
            <rFont val="Tahoma"/>
            <family val="2"/>
            <charset val="186"/>
          </rPr>
          <t xml:space="preserve"> informācijai, lai vieglāk saprastu kā aizpildīt, kad komentāri izlasīti un vairs nav nepieciešami, tos var paslēpt - Sadaļa PĀRSKATĪŠANA - uzspiežot uz Rādīt visus komentāru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200-000001000000}">
      <text>
        <r>
          <rPr>
            <b/>
            <sz val="9"/>
            <color indexed="81"/>
            <rFont val="Tahoma"/>
            <family val="2"/>
            <charset val="186"/>
          </rPr>
          <t xml:space="preserve">
</t>
        </r>
        <r>
          <rPr>
            <sz val="9"/>
            <color indexed="81"/>
            <rFont val="Tahoma"/>
            <family val="2"/>
            <charset val="186"/>
          </rPr>
          <t xml:space="preserve">jāizpilda ar zilu iekrāsotās vietas,
bet rindas, kas neattiecas, kā piemēram, </t>
        </r>
        <r>
          <rPr>
            <i/>
            <sz val="9"/>
            <color indexed="81"/>
            <rFont val="Tahoma"/>
            <family val="2"/>
            <charset val="186"/>
          </rPr>
          <t xml:space="preserve">Padome vai Ārpakalpojuma grāmatvedis </t>
        </r>
        <r>
          <rPr>
            <sz val="9"/>
            <color indexed="81"/>
            <rFont val="Tahoma"/>
            <family val="2"/>
            <charset val="186"/>
          </rPr>
          <t>paslēpj vai aizgrupē</t>
        </r>
      </text>
    </comment>
    <comment ref="B4" authorId="0" shapeId="0" xr:uid="{00000000-0006-0000-0200-000002000000}">
      <text>
        <r>
          <rPr>
            <sz val="9"/>
            <color indexed="81"/>
            <rFont val="Tahoma"/>
            <family val="2"/>
            <charset val="186"/>
          </rPr>
          <t xml:space="preserve">
Ieraksta sabiedrības nosaukumu ar lieliem vai maziem burtiem kā ir reģistrēts Uzņēmumu reģistrā, bet bez SIA vai AS, jo sabiedrības darbības veidu norāda zemāk</t>
        </r>
      </text>
    </comment>
    <comment ref="K4" authorId="0" shapeId="0" xr:uid="{00000000-0006-0000-0200-000003000000}">
      <text>
        <r>
          <rPr>
            <b/>
            <sz val="9"/>
            <color indexed="14"/>
            <rFont val="Tahoma"/>
            <family val="2"/>
            <charset val="186"/>
          </rPr>
          <t>Gada pārskatu un konsolidēto gada pārskatu likums:</t>
        </r>
        <r>
          <rPr>
            <sz val="9"/>
            <color indexed="14"/>
            <rFont val="Tahoma"/>
            <family val="2"/>
            <charset val="186"/>
          </rPr>
          <t xml:space="preserve">
94.pants. Gada pārskata un konsolidētā gada pārskata noformēšana
(2) Vispārīgā informācija par sabiedrību ir šāda:
1) sabiedrības nosaukums (komersanta firma), tās veids un juridiskā adrese, kā arī reģistrācijas numurs Uzņēmumu reģistra žurnālā vai citos Uzņēmumu reģistra vestajos reģistros;</t>
        </r>
      </text>
    </comment>
    <comment ref="J5" authorId="0" shapeId="0" xr:uid="{00000000-0006-0000-0200-000004000000}">
      <text>
        <r>
          <rPr>
            <sz val="9"/>
            <color indexed="81"/>
            <rFont val="Tahoma"/>
            <family val="2"/>
            <charset val="186"/>
          </rPr>
          <t xml:space="preserve">
jāizpilda šī tabuliņa</t>
        </r>
      </text>
    </comment>
    <comment ref="H6" authorId="0" shapeId="0" xr:uid="{00000000-0006-0000-0200-000005000000}">
      <text>
        <r>
          <rPr>
            <sz val="9"/>
            <color indexed="81"/>
            <rFont val="Tahoma"/>
            <family val="2"/>
            <charset val="186"/>
          </rPr>
          <t xml:space="preserve">
ieraksta saīsinātu sabiedrības veid</t>
        </r>
      </text>
    </comment>
    <comment ref="K12" authorId="0" shapeId="0" xr:uid="{00000000-0006-0000-0200-000006000000}">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 xml:space="preserve">
94.pants. Gada pārskata un konsolidētā gada pārskata noformēšana
(2) Vispārīgā informācija par sabiedrību ir šāda:
4) akciju sabiedrībai un sabiedrībai ar ierobežotu atbildību (turpmāk — kapitālsabiedrība), kā arī kooperatīvajai sabiedrībai — arī valdes locekļu un padomes locekļu (ja ir izveidota padome) </t>
        </r>
        <r>
          <rPr>
            <u/>
            <sz val="9"/>
            <color indexed="14"/>
            <rFont val="Tahoma"/>
            <family val="2"/>
            <charset val="186"/>
          </rPr>
          <t>vārds, uzvārds un amats</t>
        </r>
        <r>
          <rPr>
            <sz val="9"/>
            <color indexed="14"/>
            <rFont val="Tahoma"/>
            <family val="2"/>
            <charset val="186"/>
          </rPr>
          <t xml:space="preserve">. Šīs ziņas sniedz </t>
        </r>
        <r>
          <rPr>
            <u/>
            <sz val="9"/>
            <color indexed="14"/>
            <rFont val="Tahoma"/>
            <family val="2"/>
            <charset val="186"/>
          </rPr>
          <t>arī par tām personām, kuras pārskata gadā un līdz gada pārskata apstiprināšanas datumam no šiem amatiem atbrīvotas.</t>
        </r>
      </text>
    </comment>
    <comment ref="K16" authorId="0" shapeId="0" xr:uid="{00000000-0006-0000-0200-000007000000}">
      <text>
        <r>
          <rPr>
            <b/>
            <sz val="9"/>
            <color indexed="14"/>
            <rFont val="Tahoma"/>
            <family val="2"/>
            <charset val="186"/>
          </rPr>
          <t>Gada pārskatu un konsolidēto gada pārskatu likums:</t>
        </r>
        <r>
          <rPr>
            <b/>
            <sz val="9"/>
            <color indexed="81"/>
            <rFont val="Tahoma"/>
            <family val="2"/>
            <charset val="186"/>
          </rPr>
          <t xml:space="preserve">
</t>
        </r>
        <r>
          <rPr>
            <sz val="9"/>
            <color indexed="14"/>
            <rFont val="Tahoma"/>
            <family val="2"/>
            <charset val="186"/>
          </rPr>
          <t xml:space="preserve">
95.pants. Gada pārskata un konsolidētā gada pārskata parakstīšana
(5) Finanšu pārskatu un konsolidēto finanšu pārskatu </t>
        </r>
        <r>
          <rPr>
            <u/>
            <sz val="9"/>
            <color indexed="14"/>
            <rFont val="Tahoma"/>
            <family val="2"/>
            <charset val="186"/>
          </rPr>
          <t>paraksta</t>
        </r>
        <r>
          <rPr>
            <sz val="9"/>
            <color indexed="14"/>
            <rFont val="Tahoma"/>
            <family val="2"/>
            <charset val="186"/>
          </rPr>
          <t xml:space="preserve"> arī tā persona (</t>
        </r>
        <r>
          <rPr>
            <u/>
            <sz val="9"/>
            <color indexed="14"/>
            <rFont val="Tahoma"/>
            <family val="2"/>
            <charset val="186"/>
          </rPr>
          <t>grāmatvedis vai ārpakalpojuma grāmatvedis</t>
        </r>
        <r>
          <rPr>
            <sz val="9"/>
            <color indexed="14"/>
            <rFont val="Tahoma"/>
            <family val="2"/>
            <charset val="186"/>
          </rPr>
          <t xml:space="preserve">), kas ar sabiedrību ir noslēgusi rakstveida līgumu, kurā noteikti šīs personas pienākumi, tiesības un atbildība grāmatvedības kārtošanas jautājumos, un sagatavojusi minēto pārskatu, </t>
        </r>
        <r>
          <rPr>
            <u/>
            <sz val="9"/>
            <color indexed="14"/>
            <rFont val="Tahoma"/>
            <family val="2"/>
            <charset val="186"/>
          </rPr>
          <t>norādot vārdu, uzvārdu un pilnu amata nosaukumu vai sabiedrības nosaukumu vai komersanta firmu un amata nosaukumu</t>
        </r>
        <r>
          <rPr>
            <sz val="9"/>
            <color indexed="14"/>
            <rFont val="Tahoma"/>
            <family val="2"/>
            <charset val="186"/>
          </rPr>
          <t>. Sabiedrība, kurā ir grāmatvedības struktūrvienība un grāmatvedības darbinieki, var noteikt par grāmatvedības kārtošanu un gada pārskata sagatavošanu atbildīgo personu (piemēram, galveno grāmatvedi), kura paraksta finanšu pārskatu un konsolidēto finanšu pārskatu. Šādā gadījumā finanšu pārskatā un konsolidētajā finanšu pārskatā norāda šīs personas vārdu, uzvārdu un pilnu amata nosaukumu.</t>
        </r>
      </text>
    </comment>
    <comment ref="E19" authorId="0" shapeId="0" xr:uid="{00000000-0006-0000-0200-000008000000}">
      <text>
        <r>
          <rPr>
            <sz val="9"/>
            <color indexed="81"/>
            <rFont val="Tahoma"/>
            <family val="2"/>
            <charset val="186"/>
          </rPr>
          <t xml:space="preserve">
Ja datums rādās 2017.12.31, tad, lai nomainītu formātu jāiet 
Vadības panelis - Pulkstenis, valoda un valsts/reģions - Reģions - Mainīt datuma, laika vai skaitļu formātu - Formāti - Saīsinātais datums nomaina formātu uz dd.MM.gggg</t>
        </r>
      </text>
    </comment>
    <comment ref="G31" authorId="0" shapeId="0" xr:uid="{00000000-0006-0000-0200-000009000000}">
      <text>
        <r>
          <rPr>
            <sz val="9"/>
            <color indexed="81"/>
            <rFont val="Tahoma"/>
            <family val="2"/>
            <charset val="186"/>
          </rPr>
          <t xml:space="preserve">
</t>
        </r>
        <r>
          <rPr>
            <b/>
            <sz val="9"/>
            <color indexed="18"/>
            <rFont val="Tahoma"/>
            <family val="2"/>
          </rPr>
          <t>94.pants. Gada pārskata un konsolidētā gada pārskata noformēšana</t>
        </r>
        <r>
          <rPr>
            <sz val="9"/>
            <color indexed="18"/>
            <rFont val="Tahoma"/>
            <family val="2"/>
          </rPr>
          <t xml:space="preserve">
(1) ... Gada pārskatam piemērojama Dokumentu juridiskā spēka likumā noteiktā kārtība, bet, ja gada pārskatu sagatavo kā elektronisko dokumentu, tam piemērojams arī Elektronisko dokumentu likums.</t>
        </r>
        <r>
          <rPr>
            <sz val="9"/>
            <color indexed="81"/>
            <rFont val="Tahoma"/>
            <family val="2"/>
            <charset val="186"/>
          </rPr>
          <t xml:space="preserve">
</t>
        </r>
        <r>
          <rPr>
            <b/>
            <sz val="9"/>
            <color indexed="20"/>
            <rFont val="Tahoma"/>
            <family val="2"/>
            <charset val="186"/>
          </rPr>
          <t>LR likums "Dokumentu juridiskā spēka likums"</t>
        </r>
        <r>
          <rPr>
            <sz val="9"/>
            <color indexed="20"/>
            <rFont val="Tahoma"/>
            <family val="2"/>
            <charset val="186"/>
          </rPr>
          <t xml:space="preserve">
4.pants. 
(1) </t>
        </r>
        <r>
          <rPr>
            <u/>
            <sz val="9"/>
            <color indexed="20"/>
            <rFont val="Tahoma"/>
            <family val="2"/>
            <charset val="186"/>
          </rPr>
          <t>Lai dokumentam būtu juridisks spēks, tajā iekļauj šādus rekvizītus</t>
        </r>
        <r>
          <rPr>
            <sz val="9"/>
            <color indexed="20"/>
            <rFont val="Tahoma"/>
            <family val="2"/>
            <charset val="186"/>
          </rPr>
          <t xml:space="preserve">:
      1) dokumenta autoru nosaukums;
      2) dokumenta datums;
      3) paraksts (izņemot likumā paredzētus gadījumus).
(2) Tiesību aktos noteiktajos gadījumos organizācijas dokumentā, lai tam būtu juridisks spēks, </t>
        </r>
        <r>
          <rPr>
            <u/>
            <sz val="9"/>
            <color indexed="20"/>
            <rFont val="Tahoma"/>
            <family val="2"/>
            <charset val="186"/>
          </rPr>
          <t>papildus</t>
        </r>
        <r>
          <rPr>
            <sz val="9"/>
            <color indexed="20"/>
            <rFont val="Tahoma"/>
            <family val="2"/>
            <charset val="186"/>
          </rPr>
          <t xml:space="preserve"> šā panta pirmajā daļā </t>
        </r>
        <r>
          <rPr>
            <u/>
            <sz val="9"/>
            <color indexed="20"/>
            <rFont val="Tahoma"/>
            <family val="2"/>
            <charset val="186"/>
          </rPr>
          <t>minētajiem rekvizītiem iekļauj šādus rekvizītus</t>
        </r>
        <r>
          <rPr>
            <sz val="9"/>
            <color indexed="20"/>
            <rFont val="Tahoma"/>
            <family val="2"/>
            <charset val="186"/>
          </rPr>
          <t>:
      1) dokumenta izdošanas vietas nosaukums;
      2) zīmoga nospiedums;
      3) dokumenta apstiprinājuma uzraksts vai atzīme par dokumenta apstiprināšanu;
      4) dokumenta reģistrācijas numurs.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3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ir pēc kārtas. 
Rindas nedzēst!</t>
        </r>
      </text>
    </comment>
    <comment ref="B10" authorId="0" shapeId="0" xr:uid="{00000000-0006-0000-0300-000002000000}">
      <text>
        <r>
          <rPr>
            <sz val="9"/>
            <color indexed="81"/>
            <rFont val="Tahoma"/>
            <family val="2"/>
            <charset val="186"/>
          </rPr>
          <t xml:space="preserve">
II posteņu grupas nosaukumā vārdus "ieguldījuma īpašumi un bioloģiskie aktīvi" izmanto tāda sabiedrība, kura, piemērojot GP un KGP likuma 13.panta piektās daļas 2.punktu, saskaņā ar </t>
        </r>
        <r>
          <rPr>
            <i/>
            <sz val="9"/>
            <color indexed="10"/>
            <rFont val="Tahoma"/>
            <family val="2"/>
            <charset val="186"/>
          </rPr>
          <t>SGS (starptautiskajiem grāmatvedības standartiem)</t>
        </r>
        <r>
          <rPr>
            <sz val="9"/>
            <color indexed="81"/>
            <rFont val="Tahoma"/>
            <family val="2"/>
            <charset val="186"/>
          </rPr>
          <t xml:space="preserve"> atzīst, novērtē un atspoguļo finanšu pārskatā attiecīgi ieguldījuma īpašumus un/vai bioloģiskos aktīvus.</t>
        </r>
      </text>
    </comment>
    <comment ref="B13" authorId="0" shapeId="0" xr:uid="{00000000-0006-0000-0300-000003000000}">
      <text>
        <r>
          <rPr>
            <sz val="9"/>
            <color indexed="81"/>
            <rFont val="Tahoma"/>
            <family val="2"/>
            <charset val="186"/>
          </rPr>
          <t xml:space="preserve">
Šo posteni izmanto tikai tāda sabiedrība, kura, piemērojot GP un KGP likuma 13.panta piektās daļas 2.punktu, saskaņā ar</t>
        </r>
        <r>
          <rPr>
            <i/>
            <sz val="9"/>
            <color indexed="10"/>
            <rFont val="Tahoma"/>
            <family val="2"/>
            <charset val="186"/>
          </rPr>
          <t xml:space="preserve"> SGS (starptautiskajiem grāmatvedības standartiem)</t>
        </r>
        <r>
          <rPr>
            <sz val="9"/>
            <color indexed="81"/>
            <rFont val="Tahoma"/>
            <family val="2"/>
            <charset val="186"/>
          </rPr>
          <t xml:space="preserve"> to atzīst, novērtē un atspoguļo finanšu pārskatā </t>
        </r>
      </text>
    </comment>
    <comment ref="A37" authorId="0" shapeId="0" xr:uid="{00000000-0006-0000-0300-000004000000}">
      <text>
        <r>
          <rPr>
            <sz val="9"/>
            <color indexed="81"/>
            <rFont val="Tahoma"/>
            <family val="2"/>
            <charset val="186"/>
          </rPr>
          <t xml:space="preserve">
Aizpildās automātiski, kad ir aizpildīts šīts Saturs</t>
        </r>
      </text>
    </comment>
    <comment ref="A41" authorId="0" shapeId="0" xr:uid="{00000000-0006-0000-0300-000005000000}">
      <text>
        <r>
          <rPr>
            <sz val="9"/>
            <color indexed="81"/>
            <rFont val="Tahoma"/>
            <family val="2"/>
            <charset val="186"/>
          </rPr>
          <t xml:space="preserve">
Gan parakstītāju vārdi un uzvārdi, gan datums aizpildas automātiski, kad aizpildīts šīts Info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4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500-000001000000}">
      <text>
        <r>
          <rPr>
            <b/>
            <sz val="9"/>
            <color indexed="81"/>
            <rFont val="Tahoma"/>
            <family val="2"/>
            <charset val="186"/>
          </rPr>
          <t>AUDITA GRUPA:</t>
        </r>
        <r>
          <rPr>
            <sz val="9"/>
            <color indexed="81"/>
            <rFont val="Tahoma"/>
            <family val="2"/>
            <charset val="186"/>
          </rPr>
          <t xml:space="preserve">
Aizpilda tikai ar zilu iekrāsotās šūnas.
Ja ir izdevumi, tad liek klāt mīnus zīmi.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Nelda</author>
  </authors>
  <commentList>
    <comment ref="A1" authorId="0" shapeId="0" xr:uid="{00000000-0006-0000-0600-000001000000}">
      <text>
        <r>
          <rPr>
            <b/>
            <sz val="9"/>
            <color indexed="81"/>
            <rFont val="Tahoma"/>
            <family val="2"/>
            <charset val="186"/>
          </rPr>
          <t>AUDIT:</t>
        </r>
        <r>
          <rPr>
            <sz val="9"/>
            <color indexed="81"/>
            <rFont val="Tahoma"/>
            <family val="2"/>
            <charset val="186"/>
          </rPr>
          <t xml:space="preserve">
Aizpilda tikai ar zilu iekrāsotās šūnas.
Ja ir izdevumi, tad liek klāt mīnus zīmi.
Ja nav summas, tad ieliek 0.
Ja rindas liekas - tās paslēpj vai grupē. Rindas nedzēst!
Bet jāskatās numerācija, lai iet pēc kārtas.</t>
        </r>
      </text>
    </comment>
    <comment ref="B9" authorId="1" shapeId="0" xr:uid="{00000000-0006-0000-0600-000002000000}">
      <text>
        <r>
          <rPr>
            <b/>
            <sz val="9"/>
            <color indexed="81"/>
            <rFont val="Tahoma"/>
            <family val="2"/>
          </rPr>
          <t>AUDIT:</t>
        </r>
        <r>
          <rPr>
            <sz val="9"/>
            <color indexed="81"/>
            <rFont val="Tahoma"/>
            <family val="2"/>
          </rPr>
          <t xml:space="preserve">
t.sk. izslēgto PL atlikusī vērtība</t>
        </r>
      </text>
    </comment>
    <comment ref="B14" authorId="1" shapeId="0" xr:uid="{00000000-0006-0000-0600-000003000000}">
      <text>
        <r>
          <rPr>
            <b/>
            <sz val="9"/>
            <color indexed="81"/>
            <rFont val="Tahoma"/>
            <family val="2"/>
          </rPr>
          <t>AUDIT:</t>
        </r>
        <r>
          <rPr>
            <sz val="9"/>
            <color indexed="81"/>
            <rFont val="Tahoma"/>
            <family val="2"/>
          </rPr>
          <t xml:space="preserve">
t.sk. koriģē par saņemto naudu no PL un nemateriālo ieg.pārdošanas (ko uzrādīs II.sadaļ</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3" authorId="0" shapeId="0" xr:uid="{00000000-0006-0000-09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7) attiecībā uz katru ilgtermiņa ieguldījumu posteni norāda šādas ziņas:
a) iegādes izmaksas vai ražošanas pašizmaksa vai — attiecīgā gadījumā — </t>
        </r>
        <r>
          <rPr>
            <b/>
            <sz val="9"/>
            <color indexed="14"/>
            <rFont val="Tahoma"/>
            <family val="2"/>
          </rPr>
          <t>patiesā vērtība vai pārvērtēšan</t>
        </r>
        <r>
          <rPr>
            <sz val="9"/>
            <color indexed="14"/>
            <rFont val="Tahoma"/>
            <family val="2"/>
            <charset val="186"/>
          </rPr>
          <t xml:space="preserve">ā </t>
        </r>
        <r>
          <rPr>
            <b/>
            <sz val="9"/>
            <color indexed="14"/>
            <rFont val="Tahoma"/>
            <family val="2"/>
          </rPr>
          <t xml:space="preserve">noteiktā vērtība pārskata </t>
        </r>
        <r>
          <rPr>
            <b/>
            <u/>
            <sz val="9"/>
            <color indexed="14"/>
            <rFont val="Tahoma"/>
            <family val="2"/>
          </rPr>
          <t>gada sākumā un beigās</t>
        </r>
        <r>
          <rPr>
            <sz val="9"/>
            <color indexed="14"/>
            <rFont val="Tahoma"/>
            <family val="2"/>
            <charset val="186"/>
          </rPr>
          <t xml:space="preserve">,
b) vērtības palielinājumi, ieskaitot uzlabojumus pārskata gadā,
c) atsavināšana vai likvidācija pārskata gadā,
d) jebkura pārvietošana uz citu posteni pārskata gadā,
e) no ilgtermiņa ieguldījumu objekta iegādes vai pieņemšanas ekspluatācijā dienas aprēķināto vērtības samazinājuma korekciju </t>
        </r>
        <r>
          <rPr>
            <b/>
            <u/>
            <sz val="9"/>
            <color indexed="14"/>
            <rFont val="Tahoma"/>
            <family val="2"/>
          </rPr>
          <t>kopsumma</t>
        </r>
        <r>
          <rPr>
            <sz val="9"/>
            <color indexed="14"/>
            <rFont val="Tahoma"/>
            <family val="2"/>
            <charset val="186"/>
          </rPr>
          <t xml:space="preserve"> (turpmāk — uzkrātās vērtības samazinājuma korekcijas) pārskata gada sākumā un beigās,
f) pārskata gadā aprēķinātās vērtības samazinājuma korekcijas,
g) uzkrāto vērtības samazinājuma korekciju kopsummas izmaiņas saistībā ar ilgtermiņa ieguldījumu objektu atsavināšanu, likvidāciju vai pārvietošanu uz citu posteni pārskata gadā,
h) pārskata gadā ilgtermiņa ieguldījumu objektu ražošanas pašizmaksā iekļauto aizņēmumu procentu summa;
</t>
        </r>
        <r>
          <rPr>
            <b/>
            <sz val="9"/>
            <color indexed="14"/>
            <rFont val="Tahoma"/>
            <family val="2"/>
            <charset val="186"/>
          </rPr>
          <t xml:space="preserve">
</t>
        </r>
        <r>
          <rPr>
            <b/>
            <sz val="9"/>
            <color indexed="52"/>
            <rFont val="Tahoma"/>
            <family val="2"/>
            <charset val="186"/>
          </rPr>
          <t>22.12.2015 MK not.Nr.775:</t>
        </r>
        <r>
          <rPr>
            <sz val="9"/>
            <color indexed="52"/>
            <rFont val="Tahoma"/>
            <family val="2"/>
            <charset val="186"/>
          </rPr>
          <t xml:space="preserve">
104. Sabiedrība, piemērojot likuma 52. panta pirmās daļas 7. punkta prasības, finanšu pārskata pielikumā sniedz minētajā likuma normā noteikto informāciju par katru pamatlīdzekļu posteni.</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12" authorId="0" shapeId="0" xr:uid="{00000000-0006-0000-0A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5) attiecībā uz katru </t>
        </r>
        <r>
          <rPr>
            <u/>
            <sz val="9"/>
            <color indexed="14"/>
            <rFont val="Tahoma"/>
            <family val="2"/>
          </rPr>
          <t>ilgtermiņa</t>
        </r>
        <r>
          <rPr>
            <sz val="9"/>
            <color indexed="14"/>
            <rFont val="Tahoma"/>
            <family val="2"/>
            <charset val="186"/>
          </rPr>
          <t xml:space="preserve"> kreditoru posteni — kreditoru parādu kopsummu, kuras samaksas termiņš ir ilgāks par </t>
        </r>
        <r>
          <rPr>
            <u/>
            <sz val="9"/>
            <color indexed="14"/>
            <rFont val="Tahoma"/>
            <family val="2"/>
          </rPr>
          <t>pieciem</t>
        </r>
        <r>
          <rPr>
            <sz val="9"/>
            <color indexed="14"/>
            <rFont val="Tahoma"/>
            <family val="2"/>
            <charset val="186"/>
          </rPr>
          <t xml:space="preserve"> gadiem pēc bilances datuma, kā arī kreditoru parādu kopsummu, kas ir segta ar nodrošinājumu, norādot nodrošinājuma veidu un formu;</t>
        </r>
      </text>
    </comment>
    <comment ref="J19" authorId="0" shapeId="0" xr:uid="{00000000-0006-0000-0A00-000002000000}">
      <text>
        <r>
          <rPr>
            <b/>
            <sz val="9"/>
            <color indexed="14"/>
            <rFont val="Tahoma"/>
            <family val="2"/>
            <charset val="186"/>
          </rPr>
          <t>Gada pārskatu un konsolidēto gada pārskatu likums:</t>
        </r>
        <r>
          <rPr>
            <sz val="9"/>
            <color indexed="14"/>
            <rFont val="Tahoma"/>
            <family val="2"/>
            <charset val="186"/>
          </rPr>
          <t xml:space="preserve">
16.pants. Bilances aktīva objektu, debitoru parādu un kreditoru saistību summu norādīšanas vispārīgie nosacījumi
(5) Ja kāds aktīvu objekts vai kādas saistības attiecas uz vairākiem bilances shēmas posteņiem, to piederību pie citiem posteņiem norāda zem posteņa, kurā tas ietverts, vai finanšu pārskata pielikumā.</t>
        </r>
      </text>
    </comment>
  </commentList>
</comments>
</file>

<file path=xl/sharedStrings.xml><?xml version="1.0" encoding="utf-8"?>
<sst xmlns="http://schemas.openxmlformats.org/spreadsheetml/2006/main" count="268" uniqueCount="197">
  <si>
    <t>Sabiedrības nosaukums</t>
  </si>
  <si>
    <t>Juridiskā adrese</t>
  </si>
  <si>
    <t>Valde</t>
  </si>
  <si>
    <t>Pārskata periods</t>
  </si>
  <si>
    <t>Revidents</t>
  </si>
  <si>
    <t>SATURS</t>
  </si>
  <si>
    <t>Pārskata</t>
  </si>
  <si>
    <t>Valūta</t>
  </si>
  <si>
    <t>Datums</t>
  </si>
  <si>
    <t>Vieta</t>
  </si>
  <si>
    <t>Gads</t>
  </si>
  <si>
    <t>no</t>
  </si>
  <si>
    <t>līdz</t>
  </si>
  <si>
    <t>Lpp.</t>
  </si>
  <si>
    <t>Vadības ziņojums</t>
  </si>
  <si>
    <t>Finanšu pārskats</t>
  </si>
  <si>
    <t>Bilance</t>
  </si>
  <si>
    <t>BILANCE</t>
  </si>
  <si>
    <t>AKTĪVS</t>
  </si>
  <si>
    <t>ILGTERMIŅA IEGULDĪJUMI</t>
  </si>
  <si>
    <t>Nemateriālie ieguldījumi kopā</t>
  </si>
  <si>
    <t>Koncesijas, patenti, licences, preču zīmes un tamlīdzīgas tiesības</t>
  </si>
  <si>
    <t>Pārējie pamatlīdzekļi un inventārs</t>
  </si>
  <si>
    <t>APGROZĀMIE LĪDZEKĻI</t>
  </si>
  <si>
    <t>Izejvielas, pamatmateriāli un palīgmateriāli</t>
  </si>
  <si>
    <t>Krājumi kopā</t>
  </si>
  <si>
    <t>Pircēju un pasūtītāju parādi</t>
  </si>
  <si>
    <t>Citi debitori</t>
  </si>
  <si>
    <t>Nākamo periodu izmaksas</t>
  </si>
  <si>
    <t>Debitori kopā</t>
  </si>
  <si>
    <t>ILGTERMIŅA IEGULDĪJUMI KOPĀ</t>
  </si>
  <si>
    <t>APGROZĀMIE LĪDZEKĻI KOPĀ</t>
  </si>
  <si>
    <t>AKTĪVS KOPĀ</t>
  </si>
  <si>
    <t>PASĪVS</t>
  </si>
  <si>
    <t>PASĪVS KOPĀ</t>
  </si>
  <si>
    <t>PAŠU KAPITĀLS</t>
  </si>
  <si>
    <t>Akciju vai daļu kapitāls (pamatkapitāls)</t>
  </si>
  <si>
    <t>PAŠU KAPITĀLS KOPĀ</t>
  </si>
  <si>
    <t>Parādi piegādātājiem un darbuzņēmējiem</t>
  </si>
  <si>
    <t>Nodokļi un valsts sociālās apdrošināšanas obligātās iemaksas</t>
  </si>
  <si>
    <t>Pārējie kreditori</t>
  </si>
  <si>
    <t>Nākamo periodu ieņēmumi</t>
  </si>
  <si>
    <t>Uzkrātās saistības</t>
  </si>
  <si>
    <t>PEĻŅAS VAI ZAUDĒJUMU APRĒĶINS</t>
  </si>
  <si>
    <t>Peļņas vai zaudējumu aprēķins</t>
  </si>
  <si>
    <t>Bruto peļņa vai zaudējumi</t>
  </si>
  <si>
    <t>Pārdošanas izmaksas</t>
  </si>
  <si>
    <t>Administrācijas izmaksas</t>
  </si>
  <si>
    <t>Pārējie saimnieciskās darbības ieņēmumi</t>
  </si>
  <si>
    <t>Pārējās saimnieciskās darbības izmaksas</t>
  </si>
  <si>
    <t>Uzņēmumu ienākuma nodoklis par pārskata gadu</t>
  </si>
  <si>
    <t>Pārskata gada peļņa vai zaudējumi</t>
  </si>
  <si>
    <t>Krājumi</t>
  </si>
  <si>
    <t>Nemateriālie ieguldījumi</t>
  </si>
  <si>
    <t>Debitori</t>
  </si>
  <si>
    <t>Nauda</t>
  </si>
  <si>
    <t>Sabiedrības vārdā finanšu pārskatus apstiprina:</t>
  </si>
  <si>
    <t>I</t>
  </si>
  <si>
    <t>II</t>
  </si>
  <si>
    <t>III</t>
  </si>
  <si>
    <t>IV</t>
  </si>
  <si>
    <t>Finanšu pārskata pielikums</t>
  </si>
  <si>
    <t xml:space="preserve">Gada pārskatu un konsolidēto </t>
  </si>
  <si>
    <t>VISPĀRĪGĀ INFORMĀCIJA PAR SABIEDRĪBU</t>
  </si>
  <si>
    <t>Vispārīgā informācija par sabiedrību</t>
  </si>
  <si>
    <t>Sabiedrības veids</t>
  </si>
  <si>
    <t>gada pārskatu likums</t>
  </si>
  <si>
    <t>94.panta 2.daļa 1.punkts</t>
  </si>
  <si>
    <t>94.panta 2.daļa 4.punkts</t>
  </si>
  <si>
    <t>(klasificēts pēc izdevumu funkcijas)</t>
  </si>
  <si>
    <t>a)</t>
  </si>
  <si>
    <t>Pārdotās produkcijas ražošanas pašizmaksa, pārdoto preču vai sniegto pakalpojumu iegādes izmaksas</t>
  </si>
  <si>
    <t>b)</t>
  </si>
  <si>
    <t>no citiem pamatdarbības veidiem</t>
  </si>
  <si>
    <t>Neto apgrozījums:</t>
  </si>
  <si>
    <t>Peļņa vai zaudējumi pirms uzņēmumu ienākuma nodokļa</t>
  </si>
  <si>
    <t>Peļņa vai zaudējumi pēc uzņēmumu ienākuma nodokļa aprēķināšanas</t>
  </si>
  <si>
    <t>Nekustamie īpašumi:</t>
  </si>
  <si>
    <t>Tehnoloģiskās iekārtas un ierīces</t>
  </si>
  <si>
    <t>Avansa maksājumi par krājumiem</t>
  </si>
  <si>
    <t>ILGTERMIŅA KREDITORI</t>
  </si>
  <si>
    <t>ILGTERMIŅA KREDITORI KOPĀ</t>
  </si>
  <si>
    <t>ĪSTERMIŅA KREDITORI</t>
  </si>
  <si>
    <t>ĪSTERMIŅA KREDITORI KOPĀ</t>
  </si>
  <si>
    <t>Iepriekšējo gadu nesadalītā peļņa vai nesegtie zaudējumi</t>
  </si>
  <si>
    <t>95.panta 5.daļa</t>
  </si>
  <si>
    <t>EUR</t>
  </si>
  <si>
    <t>xxxx, xxxx novads</t>
  </si>
  <si>
    <t>Papildus sniegtā informācija</t>
  </si>
  <si>
    <t>Skaidrojums par bilances posteņiem - Aktīvs</t>
  </si>
  <si>
    <t>Skaidrojums par ilgtermiņa ieguldījuma posteņiem</t>
  </si>
  <si>
    <t>52.panta 1daļa 7.punkts</t>
  </si>
  <si>
    <t>Atsavināšana vai likvidācija pārskata gadā</t>
  </si>
  <si>
    <t>16.pants 5.daļa</t>
  </si>
  <si>
    <t>Kreditori</t>
  </si>
  <si>
    <t>2.1.</t>
  </si>
  <si>
    <t>3.1.</t>
  </si>
  <si>
    <t>52.panta 1daļa 5.punkts</t>
  </si>
  <si>
    <t>Summa</t>
  </si>
  <si>
    <t>Reģistrācijas numurs</t>
  </si>
  <si>
    <t xml:space="preserve">Grāmatvedis </t>
  </si>
  <si>
    <t>zemesgabali, ēkas un inženierbūves</t>
  </si>
  <si>
    <t>Skaidrojums par bilances posteņiem - Pasīvs</t>
  </si>
  <si>
    <t xml:space="preserve">   pārskata gada sākumā</t>
  </si>
  <si>
    <t xml:space="preserve">   pārskata gada beigās</t>
  </si>
  <si>
    <t>Rindas kods VID EDS</t>
  </si>
  <si>
    <t>SIA</t>
  </si>
  <si>
    <t>Saīsināti</t>
  </si>
  <si>
    <t>Sabiedrība ar ierobežotu atbildību</t>
  </si>
  <si>
    <t>2018.gada xx.datums</t>
  </si>
  <si>
    <t>Bilances vērtība:</t>
  </si>
  <si>
    <r>
      <rPr>
        <sz val="12"/>
        <color rgb="FF00B0F0"/>
        <rFont val="Times New Roman"/>
        <family val="1"/>
        <charset val="186"/>
      </rPr>
      <t>Sākotnējā vērtība -</t>
    </r>
    <r>
      <rPr>
        <sz val="12"/>
        <color theme="1"/>
        <rFont val="Times New Roman"/>
        <family val="1"/>
        <charset val="186"/>
      </rPr>
      <t xml:space="preserve"> iegādes izmaksas vai ražošanas pašizmaksa:</t>
    </r>
  </si>
  <si>
    <r>
      <t xml:space="preserve">Vērtības palielinājumi </t>
    </r>
    <r>
      <rPr>
        <sz val="11"/>
        <color rgb="FF00B0F0"/>
        <rFont val="Times New Roman"/>
        <family val="1"/>
        <charset val="186"/>
      </rPr>
      <t>(t.sk.iegāde un pārvietošana no cita bilances posteņa)</t>
    </r>
    <r>
      <rPr>
        <sz val="11"/>
        <rFont val="Times New Roman"/>
        <family val="1"/>
        <charset val="186"/>
      </rPr>
      <t xml:space="preserve">, ieskaitot uzlabojumus </t>
    </r>
    <r>
      <rPr>
        <sz val="11"/>
        <color rgb="FF00B0F0"/>
        <rFont val="Times New Roman"/>
        <family val="1"/>
        <charset val="186"/>
      </rPr>
      <t>pārskata gadā</t>
    </r>
  </si>
  <si>
    <r>
      <t xml:space="preserve">Pārvietošana uz citu bilances posteni </t>
    </r>
    <r>
      <rPr>
        <sz val="11"/>
        <color rgb="FF00B0F0"/>
        <rFont val="Times New Roman"/>
        <family val="1"/>
        <charset val="186"/>
      </rPr>
      <t>pārskata gadā</t>
    </r>
  </si>
  <si>
    <r>
      <t>Uzkrātās vērtības samazinājuma</t>
    </r>
    <r>
      <rPr>
        <sz val="11"/>
        <color rgb="FFFF0000"/>
        <rFont val="Times New Roman"/>
        <family val="1"/>
      </rPr>
      <t xml:space="preserve"> </t>
    </r>
    <r>
      <rPr>
        <sz val="11"/>
        <color rgb="FF00B0F0"/>
        <rFont val="Times New Roman"/>
        <family val="1"/>
        <charset val="186"/>
      </rPr>
      <t>(nolietojuma)</t>
    </r>
    <r>
      <rPr>
        <sz val="11"/>
        <rFont val="Times New Roman"/>
        <family val="1"/>
        <charset val="186"/>
      </rPr>
      <t xml:space="preserve"> korekcijas: </t>
    </r>
  </si>
  <si>
    <r>
      <t>Pārskata gadā aprēķinātās vērtības samazinājuma</t>
    </r>
    <r>
      <rPr>
        <sz val="11"/>
        <color rgb="FFFF0000"/>
        <rFont val="Times New Roman"/>
        <family val="1"/>
        <charset val="186"/>
      </rPr>
      <t xml:space="preserve"> </t>
    </r>
    <r>
      <rPr>
        <sz val="11"/>
        <color rgb="FF00B0F0"/>
        <rFont val="Times New Roman"/>
        <family val="1"/>
        <charset val="186"/>
      </rPr>
      <t xml:space="preserve">(t.sk. nolietojuma) </t>
    </r>
    <r>
      <rPr>
        <sz val="11"/>
        <color theme="1"/>
        <rFont val="Times New Roman"/>
        <family val="1"/>
        <charset val="186"/>
      </rPr>
      <t xml:space="preserve">korekcijas </t>
    </r>
  </si>
  <si>
    <r>
      <t xml:space="preserve">Uzkrāto vērtības samazinājuma korekciju kopsummas izmaiņas saistībā ar objekta atsavināšanu, likvidāciju vai pārvietošanu uz citu posteni </t>
    </r>
    <r>
      <rPr>
        <sz val="11"/>
        <color rgb="FF00B0F0"/>
        <rFont val="Times New Roman"/>
        <family val="1"/>
        <charset val="186"/>
      </rPr>
      <t>pārskata gadā</t>
    </r>
  </si>
  <si>
    <r>
      <t xml:space="preserve">Pārskata gada sākumā, </t>
    </r>
    <r>
      <rPr>
        <sz val="11"/>
        <color rgb="FF00B0F0"/>
        <rFont val="Times New Roman"/>
        <family val="1"/>
      </rPr>
      <t>EUR</t>
    </r>
  </si>
  <si>
    <r>
      <t xml:space="preserve">Pārskata gada beigās, </t>
    </r>
    <r>
      <rPr>
        <sz val="11"/>
        <color rgb="FF00B0F0"/>
        <rFont val="Times New Roman"/>
        <family val="1"/>
      </rPr>
      <t>EUR</t>
    </r>
  </si>
  <si>
    <r>
      <t xml:space="preserve">Izmaiņas, </t>
    </r>
    <r>
      <rPr>
        <sz val="11"/>
        <color rgb="FF00B0F0"/>
        <rFont val="Times New Roman"/>
        <family val="1"/>
      </rPr>
      <t>EUR</t>
    </r>
  </si>
  <si>
    <t>SIA "AUDIKONSULS"</t>
  </si>
  <si>
    <t>LZRA licence Nr.149</t>
  </si>
  <si>
    <t>LZRA sertifikāts Nr.177</t>
  </si>
  <si>
    <t>Zvērināta revidente Svetlana Ņefjodova</t>
  </si>
  <si>
    <t>Juridiskā adrese: D.Brantkalna iela 3-102, Rīga, LV-1082</t>
  </si>
  <si>
    <t xml:space="preserve">Daugavpils </t>
  </si>
  <si>
    <t>Neatkarīgu revidentu ziņojums</t>
  </si>
  <si>
    <t>Reģ.nr. 50003930971</t>
  </si>
  <si>
    <t>1.</t>
  </si>
  <si>
    <t>2.</t>
  </si>
  <si>
    <t>3.</t>
  </si>
  <si>
    <t>4.</t>
  </si>
  <si>
    <t>5.</t>
  </si>
  <si>
    <t>6.</t>
  </si>
  <si>
    <t>8.</t>
  </si>
  <si>
    <t>9.</t>
  </si>
  <si>
    <t>10.</t>
  </si>
  <si>
    <t>vērtība</t>
  </si>
  <si>
    <t>Informācija par akcijām vai daļām</t>
  </si>
  <si>
    <t>Akciju vai daļu veds</t>
  </si>
  <si>
    <t>Daļu skaits</t>
  </si>
  <si>
    <t xml:space="preserve">Nomināla </t>
  </si>
  <si>
    <t>Uzskaites vērtība uz:</t>
  </si>
  <si>
    <t>Dalibnieku ieguldījumi</t>
  </si>
  <si>
    <t>Tādu nav</t>
  </si>
  <si>
    <t>2.1.1. Nemateriālie ieguldījumi</t>
  </si>
  <si>
    <t>2.1.2. Pamatlīdzekļi</t>
  </si>
  <si>
    <t>3.3.</t>
  </si>
  <si>
    <t>3.3.6. Paskaidrojums, ja kādas saistības attiecas uz vairākiem bilances shēmas posteņiem</t>
  </si>
  <si>
    <t>Naudas un tās ekvivalentu atlikums pārskata gada beigās</t>
  </si>
  <si>
    <t>VII</t>
  </si>
  <si>
    <t>Naudas un tās ekvivalentu atlikums pārskata gada sākumā</t>
  </si>
  <si>
    <t>VI</t>
  </si>
  <si>
    <t>Pārskata gada neto naudas plūsma</t>
  </si>
  <si>
    <t>V</t>
  </si>
  <si>
    <t>Ārvalstu valūtu kursu svārstību rezultāts</t>
  </si>
  <si>
    <t>Finansēšanas darbības neto naudas plūsma</t>
  </si>
  <si>
    <t>Izmaksātās dividendes</t>
  </si>
  <si>
    <t>Finansēšanas darbības naudas plūsma</t>
  </si>
  <si>
    <t>Ieguldīšanas darbības neto naudas plūsma</t>
  </si>
  <si>
    <t>Ieņēmumi no pamatlīdzekļu un nemateriālo ieguldījumu pārdošanas</t>
  </si>
  <si>
    <t>Pamatlīdzekļu un nemateriālo ieguldījumu iegāde</t>
  </si>
  <si>
    <t>Ieguldīšanas darbības naudas plūsma</t>
  </si>
  <si>
    <t>Pamatdarbības neto naudas plūsma</t>
  </si>
  <si>
    <t>Izdevumi uzņēmumu ienākuma nodokļa maksājumiem</t>
  </si>
  <si>
    <t>Bruto pamatdarbības naudas plūsma</t>
  </si>
  <si>
    <t>c) piegādātājiem, darbuzņēmējiem un pārējiem kreditoriem maksājamo parādu atlikumu pieaugums vai samazinājums</t>
  </si>
  <si>
    <t>b) krājumu atlikumu pieaugums vai samazinājums</t>
  </si>
  <si>
    <t>a) debitoru parādu atlikumu pieaugums vai samazinājums</t>
  </si>
  <si>
    <t>Korekcijas:</t>
  </si>
  <si>
    <t>Peļņa vai zaudējumi pirms apgrozāmo līdzekļu un īstermiņa kreditoru atlikumu izmaiņu ietekmes korekcijām</t>
  </si>
  <si>
    <t>a) pamatlīdzekļu vērtības samazinājuma korekcijas</t>
  </si>
  <si>
    <t>Pamatdarbības naudas plūsma</t>
  </si>
  <si>
    <t>(netieša metode)</t>
  </si>
  <si>
    <t>NAUDAS PLŪSMAS PĀRSKATS</t>
  </si>
  <si>
    <t>SIA "Atkritumu apsaimniekošanas Dienvidlatgales starppašvaldību organizācija"</t>
  </si>
  <si>
    <t>VRN 41503029988</t>
  </si>
  <si>
    <t>"Atkritumu apsaimniekošanas Dienvidlatgales starppašvaldību organizācija" AADSO</t>
  </si>
  <si>
    <t>41503029988</t>
  </si>
  <si>
    <t>Aivars Pudāns - valdes loceklis</t>
  </si>
  <si>
    <t xml:space="preserve">ar tiesībām pārstāvēt sabiedrību atsevišķi </t>
  </si>
  <si>
    <t>Irēna Alihimoviča</t>
  </si>
  <si>
    <t>Pamatlīdzekļi</t>
  </si>
  <si>
    <t>izgāztuves rekultivācijas</t>
  </si>
  <si>
    <r>
      <t>Pamatlīdzekļi</t>
    </r>
    <r>
      <rPr>
        <b/>
        <sz val="11"/>
        <color rgb="FFFF0000"/>
        <rFont val="Times New Roman"/>
        <family val="1"/>
        <charset val="186"/>
      </rPr>
      <t xml:space="preserve"> </t>
    </r>
    <r>
      <rPr>
        <b/>
        <sz val="11"/>
        <color theme="1"/>
        <rFont val="Times New Roman"/>
        <family val="1"/>
        <charset val="186"/>
      </rPr>
      <t xml:space="preserve"> kopā:</t>
    </r>
  </si>
  <si>
    <t>b) pamatlīdzekļu izslēgšanas rezultāts</t>
  </si>
  <si>
    <t>c) ilgtermiņa un īstermiņa finanšu ieguldījumu vērtības samazinājuma korekcijas</t>
  </si>
  <si>
    <t>Aivars Pudāns</t>
  </si>
  <si>
    <t xml:space="preserve">3.3.1. Nākamo periodu ieņēmumi,  kuru samaksas termiņš ir ilgāks par 5 gadiem </t>
  </si>
  <si>
    <t>Naudas plūsmas pārskats</t>
  </si>
  <si>
    <t>Pašu kapitāla izmaiņu pārskats</t>
  </si>
  <si>
    <t>Saņemtās subsīdijas, dotācijas, dāvinājumi vai ziedojumi</t>
  </si>
  <si>
    <t>Pārējas rezerves</t>
  </si>
  <si>
    <t xml:space="preserve">"Cinīši", emenes pagasts, Augšdaugavas novads </t>
  </si>
  <si>
    <t>31.12.2021.</t>
  </si>
  <si>
    <t>2022.gada pārskats  II cet.</t>
  </si>
  <si>
    <t>31.06.2022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</si>
</sst>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_(* #,##0_);_(* \(#,##0\);_(* &quot;0&quot;_);_(@_)"/>
    <numFmt numFmtId="166" formatCode="0.0."/>
  </numFmts>
  <fonts count="56"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sz val="14"/>
      <color theme="1"/>
      <name val="Times New Roman"/>
      <family val="1"/>
      <charset val="186"/>
    </font>
    <font>
      <b/>
      <sz val="11"/>
      <color theme="1"/>
      <name val="Times New Roman"/>
      <family val="1"/>
      <charset val="186"/>
    </font>
    <font>
      <b/>
      <sz val="10"/>
      <color theme="1"/>
      <name val="Times New Roman"/>
      <family val="1"/>
      <charset val="186"/>
    </font>
    <font>
      <b/>
      <sz val="22"/>
      <color theme="1"/>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i/>
      <sz val="9"/>
      <name val="Times New Roman"/>
      <family val="1"/>
      <charset val="186"/>
    </font>
    <font>
      <b/>
      <u/>
      <sz val="12"/>
      <color theme="1"/>
      <name val="Times New Roman"/>
      <family val="1"/>
      <charset val="186"/>
    </font>
    <font>
      <sz val="12"/>
      <color rgb="FFFF0000"/>
      <name val="Times New Roman"/>
      <family val="1"/>
      <charset val="186"/>
    </font>
    <font>
      <i/>
      <sz val="10"/>
      <color theme="1"/>
      <name val="Times New Roman"/>
      <family val="1"/>
      <charset val="186"/>
    </font>
    <font>
      <i/>
      <sz val="11"/>
      <color theme="1"/>
      <name val="Times New Roman"/>
      <family val="1"/>
      <charset val="186"/>
    </font>
    <font>
      <sz val="11"/>
      <color rgb="FFFF0000"/>
      <name val="Times New Roman"/>
      <family val="1"/>
      <charset val="186"/>
    </font>
    <font>
      <u/>
      <sz val="9"/>
      <color indexed="81"/>
      <name val="Tahoma"/>
      <family val="2"/>
      <charset val="186"/>
    </font>
    <font>
      <b/>
      <sz val="13"/>
      <color theme="1"/>
      <name val="Times New Roman"/>
      <family val="1"/>
      <charset val="186"/>
    </font>
    <font>
      <b/>
      <i/>
      <sz val="11"/>
      <color theme="1"/>
      <name val="Times New Roman"/>
      <family val="1"/>
      <charset val="186"/>
    </font>
    <font>
      <sz val="9"/>
      <color indexed="14"/>
      <name val="Tahoma"/>
      <family val="2"/>
      <charset val="186"/>
    </font>
    <font>
      <u/>
      <sz val="9"/>
      <color indexed="14"/>
      <name val="Tahoma"/>
      <family val="2"/>
      <charset val="186"/>
    </font>
    <font>
      <b/>
      <sz val="9"/>
      <color indexed="14"/>
      <name val="Tahoma"/>
      <family val="2"/>
      <charset val="186"/>
    </font>
    <font>
      <b/>
      <sz val="9"/>
      <color indexed="52"/>
      <name val="Tahoma"/>
      <family val="2"/>
      <charset val="186"/>
    </font>
    <font>
      <sz val="9"/>
      <color indexed="52"/>
      <name val="Tahoma"/>
      <family val="2"/>
      <charset val="186"/>
    </font>
    <font>
      <sz val="11"/>
      <name val="Times New Roman"/>
      <family val="1"/>
      <charset val="186"/>
    </font>
    <font>
      <sz val="11"/>
      <color rgb="FFFF0000"/>
      <name val="Times New Roman"/>
      <family val="1"/>
    </font>
    <font>
      <sz val="12"/>
      <name val="Times New Roman"/>
      <family val="1"/>
      <charset val="186"/>
    </font>
    <font>
      <b/>
      <sz val="11"/>
      <name val="Times New Roman"/>
      <family val="1"/>
      <charset val="186"/>
    </font>
    <font>
      <b/>
      <u/>
      <sz val="12"/>
      <name val="Times New Roman"/>
      <family val="1"/>
      <charset val="186"/>
    </font>
    <font>
      <sz val="9"/>
      <color indexed="81"/>
      <name val="Tahoma"/>
      <family val="2"/>
    </font>
    <font>
      <b/>
      <sz val="9"/>
      <color indexed="81"/>
      <name val="Tahoma"/>
      <family val="2"/>
    </font>
    <font>
      <i/>
      <sz val="12"/>
      <color theme="1"/>
      <name val="Times New Roman"/>
      <family val="1"/>
    </font>
    <font>
      <i/>
      <sz val="9"/>
      <color indexed="10"/>
      <name val="Tahoma"/>
      <family val="2"/>
      <charset val="186"/>
    </font>
    <font>
      <sz val="11"/>
      <color rgb="FF00B0F0"/>
      <name val="Times New Roman"/>
      <family val="1"/>
      <charset val="186"/>
    </font>
    <font>
      <u/>
      <sz val="9"/>
      <color indexed="14"/>
      <name val="Tahoma"/>
      <family val="2"/>
    </font>
    <font>
      <b/>
      <sz val="9"/>
      <color indexed="14"/>
      <name val="Tahoma"/>
      <family val="2"/>
    </font>
    <font>
      <b/>
      <u/>
      <sz val="9"/>
      <color indexed="14"/>
      <name val="Tahoma"/>
      <family val="2"/>
    </font>
    <font>
      <sz val="10.5"/>
      <name val="Times New Roman"/>
      <family val="1"/>
      <charset val="186"/>
    </font>
    <font>
      <sz val="10"/>
      <name val="Times New Roman"/>
      <family val="1"/>
      <charset val="186"/>
    </font>
    <font>
      <i/>
      <sz val="9"/>
      <color indexed="81"/>
      <name val="Tahoma"/>
      <family val="2"/>
      <charset val="186"/>
    </font>
    <font>
      <b/>
      <sz val="11"/>
      <color rgb="FFFF0000"/>
      <name val="Times New Roman"/>
      <family val="1"/>
      <charset val="186"/>
    </font>
    <font>
      <b/>
      <u/>
      <sz val="9"/>
      <color indexed="81"/>
      <name val="Tahoma"/>
      <family val="2"/>
      <charset val="186"/>
    </font>
    <font>
      <sz val="12"/>
      <color rgb="FF00B0F0"/>
      <name val="Times New Roman"/>
      <family val="1"/>
      <charset val="186"/>
    </font>
    <font>
      <b/>
      <sz val="9"/>
      <color indexed="20"/>
      <name val="Tahoma"/>
      <family val="2"/>
      <charset val="186"/>
    </font>
    <font>
      <sz val="9"/>
      <color indexed="20"/>
      <name val="Tahoma"/>
      <family val="2"/>
      <charset val="186"/>
    </font>
    <font>
      <u/>
      <sz val="9"/>
      <color indexed="20"/>
      <name val="Tahoma"/>
      <family val="2"/>
      <charset val="186"/>
    </font>
    <font>
      <b/>
      <sz val="9"/>
      <color indexed="18"/>
      <name val="Tahoma"/>
      <family val="2"/>
    </font>
    <font>
      <sz val="9"/>
      <color indexed="18"/>
      <name val="Tahoma"/>
      <family val="2"/>
    </font>
    <font>
      <b/>
      <sz val="9"/>
      <color indexed="12"/>
      <name val="Tahoma"/>
      <family val="2"/>
    </font>
    <font>
      <sz val="9"/>
      <color indexed="12"/>
      <name val="Tahoma"/>
      <family val="2"/>
    </font>
    <font>
      <sz val="11"/>
      <color rgb="FF00B0F0"/>
      <name val="Times New Roman"/>
      <family val="1"/>
    </font>
    <font>
      <b/>
      <sz val="12"/>
      <name val="Times New Roman"/>
      <family val="1"/>
      <charset val="186"/>
    </font>
    <font>
      <b/>
      <sz val="20"/>
      <color theme="1"/>
      <name val="Times New Roman"/>
      <family val="1"/>
      <charset val="186"/>
    </font>
    <font>
      <i/>
      <sz val="10"/>
      <name val="Times New Roman"/>
      <family val="1"/>
      <charset val="186"/>
    </font>
    <font>
      <sz val="11"/>
      <color indexed="8"/>
      <name val="Times New Roman"/>
      <family val="1"/>
      <charset val="186"/>
    </font>
  </fonts>
  <fills count="3">
    <fill>
      <patternFill patternType="none"/>
    </fill>
    <fill>
      <patternFill patternType="gray125"/>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16">
    <xf numFmtId="0" fontId="0" fillId="0" borderId="0" xfId="0"/>
    <xf numFmtId="0" fontId="1" fillId="0" borderId="0" xfId="0" applyFont="1" applyAlignment="1">
      <alignment vertical="center"/>
    </xf>
    <xf numFmtId="49" fontId="1" fillId="0" borderId="0" xfId="0" applyNumberFormat="1" applyFont="1" applyAlignment="1">
      <alignment vertical="center"/>
    </xf>
    <xf numFmtId="14" fontId="1" fillId="0" borderId="0" xfId="0" applyNumberFormat="1" applyFont="1" applyAlignment="1">
      <alignment horizontal="left" vertical="center"/>
    </xf>
    <xf numFmtId="0" fontId="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14" fontId="3" fillId="0" borderId="0" xfId="0" applyNumberFormat="1" applyFont="1" applyAlignment="1">
      <alignment vertical="center"/>
    </xf>
    <xf numFmtId="14" fontId="3" fillId="0" borderId="0" xfId="0" applyNumberFormat="1" applyFont="1" applyAlignment="1">
      <alignment horizontal="center" vertical="center"/>
    </xf>
    <xf numFmtId="14" fontId="3" fillId="2" borderId="0" xfId="0" applyNumberFormat="1" applyFont="1" applyFill="1" applyAlignment="1">
      <alignment horizontal="center" vertical="center"/>
    </xf>
    <xf numFmtId="0" fontId="3" fillId="0" borderId="0" xfId="0" applyFont="1" applyAlignment="1">
      <alignment horizontal="right" vertical="center"/>
    </xf>
    <xf numFmtId="0" fontId="2"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14" fontId="8" fillId="0" borderId="0" xfId="0" applyNumberFormat="1" applyFont="1" applyAlignment="1">
      <alignment horizontal="right" vertical="center"/>
    </xf>
    <xf numFmtId="0" fontId="8" fillId="0" borderId="0" xfId="0" applyFont="1" applyAlignment="1">
      <alignment horizontal="right" vertical="center"/>
    </xf>
    <xf numFmtId="0" fontId="5" fillId="0" borderId="0" xfId="0" applyFont="1" applyAlignment="1">
      <alignment horizontal="right" vertical="center"/>
    </xf>
    <xf numFmtId="165" fontId="1" fillId="2" borderId="0" xfId="0" applyNumberFormat="1" applyFont="1" applyFill="1" applyAlignment="1">
      <alignment vertical="center"/>
    </xf>
    <xf numFmtId="165" fontId="1" fillId="0" borderId="0" xfId="0" applyNumberFormat="1" applyFont="1" applyAlignment="1">
      <alignment vertical="center"/>
    </xf>
    <xf numFmtId="165" fontId="5" fillId="0" borderId="0" xfId="0" applyNumberFormat="1" applyFont="1" applyAlignment="1">
      <alignment vertical="center"/>
    </xf>
    <xf numFmtId="165" fontId="3" fillId="0" borderId="0" xfId="0" applyNumberFormat="1" applyFont="1" applyAlignment="1">
      <alignment vertical="center"/>
    </xf>
    <xf numFmtId="165" fontId="8" fillId="0" borderId="2" xfId="0" applyNumberFormat="1" applyFont="1" applyBorder="1" applyAlignment="1">
      <alignment vertical="center"/>
    </xf>
    <xf numFmtId="165" fontId="5" fillId="0" borderId="4" xfId="0" applyNumberFormat="1" applyFont="1" applyBorder="1" applyAlignment="1">
      <alignment vertical="center"/>
    </xf>
    <xf numFmtId="165" fontId="8" fillId="0" borderId="3" xfId="0" applyNumberFormat="1" applyFont="1" applyBorder="1" applyAlignment="1">
      <alignment vertical="center"/>
    </xf>
    <xf numFmtId="165" fontId="5" fillId="2" borderId="0" xfId="0" applyNumberFormat="1" applyFont="1" applyFill="1" applyAlignment="1">
      <alignment vertical="center"/>
    </xf>
    <xf numFmtId="0" fontId="3" fillId="2" borderId="0" xfId="0" applyFont="1" applyFill="1" applyAlignment="1">
      <alignment horizontal="left" vertical="center"/>
    </xf>
    <xf numFmtId="164" fontId="1" fillId="0" borderId="0" xfId="0" applyNumberFormat="1" applyFont="1" applyAlignment="1">
      <alignment vertical="center"/>
    </xf>
    <xf numFmtId="164" fontId="5" fillId="0" borderId="0" xfId="0" applyNumberFormat="1" applyFont="1" applyAlignment="1">
      <alignment vertical="center"/>
    </xf>
    <xf numFmtId="164" fontId="14" fillId="0" borderId="0" xfId="0" applyNumberFormat="1" applyFont="1" applyAlignment="1">
      <alignment horizontal="right" vertical="center"/>
    </xf>
    <xf numFmtId="165" fontId="5" fillId="0" borderId="5" xfId="0" applyNumberFormat="1" applyFont="1" applyBorder="1" applyAlignment="1">
      <alignment vertical="center"/>
    </xf>
    <xf numFmtId="164" fontId="8" fillId="0" borderId="0" xfId="0" applyNumberFormat="1" applyFont="1" applyAlignment="1">
      <alignment vertical="center"/>
    </xf>
    <xf numFmtId="164" fontId="1" fillId="0" borderId="0" xfId="0" applyNumberFormat="1" applyFont="1" applyAlignment="1">
      <alignment horizontal="right" vertical="center"/>
    </xf>
    <xf numFmtId="165" fontId="14" fillId="2" borderId="0" xfId="0" applyNumberFormat="1" applyFont="1" applyFill="1" applyAlignment="1">
      <alignment vertical="center"/>
    </xf>
    <xf numFmtId="0" fontId="12" fillId="0" borderId="0" xfId="0" applyFont="1" applyAlignment="1">
      <alignment horizontal="left" vertical="center"/>
    </xf>
    <xf numFmtId="166" fontId="5" fillId="0" borderId="0" xfId="0" applyNumberFormat="1" applyFont="1" applyAlignment="1">
      <alignment vertical="top"/>
    </xf>
    <xf numFmtId="0" fontId="5" fillId="0" borderId="0" xfId="0" applyFont="1" applyAlignment="1">
      <alignment horizontal="left" vertical="top"/>
    </xf>
    <xf numFmtId="0" fontId="19" fillId="0" borderId="0" xfId="0" applyFont="1" applyAlignment="1">
      <alignment horizontal="left" vertical="top"/>
    </xf>
    <xf numFmtId="164" fontId="12" fillId="0" borderId="0" xfId="0" applyNumberFormat="1" applyFont="1" applyAlignment="1">
      <alignment horizontal="center" vertical="center"/>
    </xf>
    <xf numFmtId="0" fontId="3" fillId="0" borderId="0" xfId="0" applyFont="1" applyAlignment="1">
      <alignment vertical="center" wrapText="1"/>
    </xf>
    <xf numFmtId="0" fontId="27" fillId="0" borderId="0" xfId="0" applyFont="1" applyAlignment="1">
      <alignment vertical="center"/>
    </xf>
    <xf numFmtId="0" fontId="29" fillId="0" borderId="0" xfId="0" applyFont="1" applyAlignment="1">
      <alignment horizontal="left" vertical="center"/>
    </xf>
    <xf numFmtId="0" fontId="32" fillId="0" borderId="0" xfId="0" applyFont="1" applyAlignment="1">
      <alignment vertical="center"/>
    </xf>
    <xf numFmtId="0" fontId="11" fillId="0" borderId="6" xfId="0" applyFont="1" applyBorder="1" applyAlignment="1" applyProtection="1">
      <alignment horizontal="center"/>
      <protection locked="0" hidden="1"/>
    </xf>
    <xf numFmtId="0" fontId="11" fillId="0" borderId="0" xfId="0" applyFont="1" applyProtection="1">
      <protection locked="0" hidden="1"/>
    </xf>
    <xf numFmtId="0" fontId="11" fillId="0" borderId="0" xfId="0" applyFont="1" applyAlignment="1" applyProtection="1">
      <alignment horizontal="center"/>
      <protection locked="0" hidden="1"/>
    </xf>
    <xf numFmtId="0" fontId="2" fillId="0" borderId="0" xfId="0" applyFont="1" applyAlignment="1">
      <alignment horizontal="center" vertical="center" wrapText="1"/>
    </xf>
    <xf numFmtId="3" fontId="1" fillId="2" borderId="0" xfId="0" applyNumberFormat="1" applyFont="1" applyFill="1" applyAlignment="1">
      <alignment vertical="center" wrapText="1"/>
    </xf>
    <xf numFmtId="0" fontId="25" fillId="0" borderId="0" xfId="0" applyFont="1" applyAlignment="1">
      <alignment vertical="center"/>
    </xf>
    <xf numFmtId="0" fontId="38"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wrapText="1"/>
    </xf>
    <xf numFmtId="0" fontId="3" fillId="0" borderId="5" xfId="0" applyFont="1" applyBorder="1" applyAlignment="1">
      <alignment vertical="center"/>
    </xf>
    <xf numFmtId="0" fontId="25" fillId="0" borderId="0" xfId="0" applyFont="1" applyAlignment="1">
      <alignment horizontal="left" vertical="center"/>
    </xf>
    <xf numFmtId="0" fontId="15" fillId="0" borderId="0" xfId="0" applyFont="1" applyAlignment="1">
      <alignment horizontal="left" vertical="top"/>
    </xf>
    <xf numFmtId="0" fontId="52" fillId="0" borderId="0" xfId="0" applyFont="1" applyAlignment="1">
      <alignment horizontal="left" vertical="center"/>
    </xf>
    <xf numFmtId="0" fontId="28" fillId="0" borderId="0" xfId="0" applyFont="1" applyAlignment="1">
      <alignment vertical="center"/>
    </xf>
    <xf numFmtId="0" fontId="52" fillId="0" borderId="0" xfId="0" applyFont="1" applyAlignment="1">
      <alignment horizontal="left" vertical="center" wrapText="1"/>
    </xf>
    <xf numFmtId="0" fontId="28" fillId="0" borderId="0" xfId="0" applyFont="1" applyAlignment="1">
      <alignment horizontal="left" vertical="top" wrapText="1"/>
    </xf>
    <xf numFmtId="0" fontId="39" fillId="0" borderId="0" xfId="0" applyFont="1" applyAlignment="1">
      <alignment vertical="center"/>
    </xf>
    <xf numFmtId="164" fontId="8" fillId="0" borderId="0" xfId="0" applyNumberFormat="1" applyFont="1" applyAlignment="1">
      <alignment horizontal="center" vertical="center"/>
    </xf>
    <xf numFmtId="0" fontId="27" fillId="0" borderId="11" xfId="0" applyFont="1" applyBorder="1" applyAlignment="1">
      <alignment horizontal="left" vertical="center"/>
    </xf>
    <xf numFmtId="0" fontId="8" fillId="0" borderId="12" xfId="0" applyFont="1" applyBorder="1" applyAlignment="1">
      <alignment horizontal="center" vertical="center"/>
    </xf>
    <xf numFmtId="164" fontId="8" fillId="0" borderId="7" xfId="0" applyNumberFormat="1" applyFont="1" applyBorder="1" applyAlignment="1">
      <alignment horizontal="center" vertical="center"/>
    </xf>
    <xf numFmtId="164" fontId="8" fillId="0" borderId="10"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5" fillId="0" borderId="0" xfId="0" applyFont="1" applyAlignment="1">
      <alignment horizontal="left"/>
    </xf>
    <xf numFmtId="0" fontId="5" fillId="0" borderId="0" xfId="0" applyFont="1" applyAlignment="1">
      <alignment horizontal="left" vertical="center" wrapText="1"/>
    </xf>
    <xf numFmtId="0" fontId="5" fillId="0" borderId="0" xfId="0" applyFont="1" applyAlignment="1">
      <alignment horizontal="left" vertical="center"/>
    </xf>
    <xf numFmtId="164" fontId="5" fillId="0" borderId="0" xfId="0" applyNumberFormat="1" applyFont="1" applyAlignment="1">
      <alignment horizontal="right" vertical="center"/>
    </xf>
    <xf numFmtId="0" fontId="2" fillId="0" borderId="0" xfId="0" applyFont="1" applyAlignment="1">
      <alignment horizontal="left" vertical="center"/>
    </xf>
    <xf numFmtId="14" fontId="8" fillId="0" borderId="13" xfId="0" applyNumberFormat="1" applyFont="1" applyBorder="1" applyAlignment="1">
      <alignment horizontal="center" vertical="center"/>
    </xf>
    <xf numFmtId="0" fontId="53" fillId="0" borderId="0" xfId="0" applyFont="1" applyAlignment="1">
      <alignment horizontal="center" vertical="center" wrapText="1"/>
    </xf>
    <xf numFmtId="0" fontId="4" fillId="0" borderId="0" xfId="0" applyFont="1" applyAlignment="1">
      <alignment horizontal="center" vertical="center" wrapText="1"/>
    </xf>
    <xf numFmtId="0" fontId="5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18"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27" fillId="2" borderId="0" xfId="0" applyFont="1" applyFill="1" applyAlignment="1">
      <alignment horizontal="left" vertical="center"/>
    </xf>
    <xf numFmtId="49" fontId="3" fillId="2" borderId="0" xfId="0" applyNumberFormat="1" applyFont="1" applyFill="1" applyAlignment="1">
      <alignment horizontal="left" vertical="center"/>
    </xf>
    <xf numFmtId="0" fontId="5" fillId="0" borderId="0" xfId="0" applyFont="1" applyAlignment="1">
      <alignment horizontal="left" vertical="center"/>
    </xf>
    <xf numFmtId="0" fontId="14" fillId="0" borderId="0" xfId="0" applyFont="1" applyAlignment="1">
      <alignment horizontal="left" vertical="center"/>
    </xf>
    <xf numFmtId="0" fontId="5" fillId="0" borderId="0" xfId="0" applyFont="1" applyAlignment="1">
      <alignment horizontal="right" vertical="center"/>
    </xf>
    <xf numFmtId="0" fontId="54" fillId="0" borderId="0" xfId="0" applyFont="1" applyAlignment="1">
      <alignment horizontal="left" vertical="center"/>
    </xf>
    <xf numFmtId="0" fontId="6"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5" fillId="0" borderId="0" xfId="0" applyFont="1" applyAlignment="1">
      <alignment horizontal="left" vertical="center" wrapText="1"/>
    </xf>
    <xf numFmtId="0" fontId="8" fillId="0" borderId="0" xfId="0" applyFont="1" applyAlignment="1">
      <alignment horizontal="left" vertical="center"/>
    </xf>
    <xf numFmtId="0" fontId="55" fillId="0" borderId="0" xfId="0" applyFont="1" applyAlignment="1">
      <alignment horizontal="left" vertical="center" wrapText="1"/>
    </xf>
    <xf numFmtId="0" fontId="19" fillId="0" borderId="0" xfId="0" applyFont="1" applyAlignment="1">
      <alignment horizontal="left" vertical="center" wrapText="1"/>
    </xf>
    <xf numFmtId="0" fontId="25" fillId="0" borderId="0" xfId="0" applyFont="1" applyAlignment="1">
      <alignment horizontal="left" vertical="center" wrapText="1"/>
    </xf>
    <xf numFmtId="0" fontId="1" fillId="2" borderId="0" xfId="0" applyFont="1" applyFill="1" applyAlignment="1">
      <alignment horizontal="left" vertical="center" wrapText="1"/>
    </xf>
    <xf numFmtId="0" fontId="25" fillId="0" borderId="0" xfId="0" applyFont="1" applyAlignment="1">
      <alignment horizontal="left" vertical="center"/>
    </xf>
    <xf numFmtId="0" fontId="3" fillId="0" borderId="0" xfId="0" applyFont="1" applyAlignment="1">
      <alignment horizontal="left" vertical="center"/>
    </xf>
    <xf numFmtId="0" fontId="28" fillId="0" borderId="0" xfId="0" applyFont="1" applyAlignment="1">
      <alignment horizontal="center" vertical="center" wrapText="1"/>
    </xf>
    <xf numFmtId="0" fontId="5" fillId="0" borderId="0" xfId="0" applyFont="1" applyAlignment="1">
      <alignment horizontal="left" vertical="top" wrapText="1"/>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7" fillId="0" borderId="4" xfId="0" applyFont="1" applyBorder="1" applyAlignment="1">
      <alignment horizontal="center" vertical="center"/>
    </xf>
    <xf numFmtId="0" fontId="27" fillId="0" borderId="17" xfId="0" applyFont="1" applyBorder="1" applyAlignment="1">
      <alignment horizontal="center" vertical="center"/>
    </xf>
  </cellXfs>
  <cellStyles count="1">
    <cellStyle name="Normal" xfId="0" builtinId="0"/>
  </cellStyles>
  <dxfs count="24">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s>
  <tableStyles count="0" defaultTableStyle="TableStyleMedium2" defaultPivotStyle="PivotStyleLight16"/>
  <colors>
    <mruColors>
      <color rgb="FFB818B0"/>
      <color rgb="FFCCFFFF"/>
      <color rgb="FF00FFFF"/>
      <color rgb="FFFF99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ll%20users\Documents\Vadiba\novoe\_GP__2018_Videja%20sabied%20Nauda%20-%20au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lapa"/>
      <sheetName val="Saturs"/>
      <sheetName val="Info"/>
      <sheetName val="Aktīvs"/>
      <sheetName val="Pasīvs"/>
      <sheetName val="PZA(IF)"/>
      <sheetName val="PZA(IV)"/>
      <sheetName val="NP(tiesa)"/>
      <sheetName val="NP(netiesa)"/>
      <sheetName val="PK(vertikālā)"/>
      <sheetName val="P_info"/>
      <sheetName val="P_korekcijas"/>
      <sheetName val="P_kor_politika"/>
      <sheetName val="P_kor_kļūda"/>
      <sheetName val="P_Aktīvs"/>
      <sheetName val="P_Pasīvs"/>
      <sheetName val="P_PZA"/>
      <sheetName val="P_parklasifikacija"/>
      <sheetName val="Vad_ziņ"/>
    </sheetNames>
    <sheetDataSet>
      <sheetData sheetId="0"/>
      <sheetData sheetId="1"/>
      <sheetData sheetId="2">
        <row r="5">
          <cell r="J5">
            <v>2017</v>
          </cell>
        </row>
        <row r="8">
          <cell r="J8" t="str">
            <v>EUR</v>
          </cell>
        </row>
        <row r="15">
          <cell r="B15" t="str">
            <v>Vārds Uzvārds, valdes loceklis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1:L43"/>
  <sheetViews>
    <sheetView view="pageBreakPreview" topLeftCell="A13" zoomScaleNormal="100" zoomScaleSheetLayoutView="100" workbookViewId="0">
      <selection activeCell="A17" sqref="A17"/>
    </sheetView>
  </sheetViews>
  <sheetFormatPr defaultColWidth="9.109375" defaultRowHeight="13.8" x14ac:dyDescent="0.3"/>
  <cols>
    <col min="1" max="10" width="9.109375" style="1"/>
    <col min="11" max="11" width="26.6640625" style="1" customWidth="1"/>
    <col min="12" max="12" width="29.109375" style="1" bestFit="1" customWidth="1"/>
    <col min="13" max="16384" width="9.109375" style="1"/>
  </cols>
  <sheetData>
    <row r="1" spans="1:12" x14ac:dyDescent="0.3"/>
    <row r="6" spans="1:12" x14ac:dyDescent="0.3">
      <c r="L6" s="2"/>
    </row>
    <row r="8" spans="1:12" x14ac:dyDescent="0.3">
      <c r="L8" s="3"/>
    </row>
    <row r="13" spans="1:12" ht="52.2" customHeight="1" x14ac:dyDescent="0.3">
      <c r="A13" s="83" t="s">
        <v>175</v>
      </c>
      <c r="B13" s="83"/>
      <c r="C13" s="83"/>
      <c r="D13" s="83"/>
      <c r="E13" s="83"/>
      <c r="F13" s="83"/>
      <c r="G13" s="83"/>
      <c r="H13" s="83"/>
      <c r="I13" s="83"/>
    </row>
    <row r="14" spans="1:12" ht="25.5" customHeight="1" x14ac:dyDescent="0.3">
      <c r="A14" s="84" t="s">
        <v>176</v>
      </c>
      <c r="B14" s="84"/>
      <c r="C14" s="84"/>
      <c r="D14" s="84"/>
      <c r="E14" s="84"/>
      <c r="F14" s="84"/>
      <c r="G14" s="84"/>
      <c r="H14" s="84"/>
      <c r="I14" s="84"/>
    </row>
    <row r="15" spans="1:12" ht="25.5" customHeight="1" x14ac:dyDescent="0.3"/>
    <row r="16" spans="1:12" ht="27.6" x14ac:dyDescent="0.3">
      <c r="A16" s="85" t="s">
        <v>195</v>
      </c>
      <c r="B16" s="86"/>
      <c r="C16" s="86"/>
      <c r="D16" s="86"/>
      <c r="E16" s="86"/>
      <c r="F16" s="86"/>
      <c r="G16" s="86"/>
      <c r="H16" s="86"/>
      <c r="I16" s="86"/>
    </row>
    <row r="17" ht="30" customHeight="1" x14ac:dyDescent="0.3"/>
    <row r="43" spans="1:9" ht="15.6" x14ac:dyDescent="0.3">
      <c r="A43" s="87" t="s">
        <v>125</v>
      </c>
      <c r="B43" s="87"/>
      <c r="C43" s="87"/>
      <c r="D43" s="87"/>
      <c r="E43" s="87"/>
      <c r="F43" s="87"/>
      <c r="G43" s="87"/>
      <c r="H43" s="87"/>
      <c r="I43" s="87"/>
    </row>
  </sheetData>
  <customSheetViews>
    <customSheetView guid="{B74F9DDE-709A-4814-BA4A-30104F40145A}" showPageBreaks="1" printArea="1" view="pageBreakPreview">
      <selection activeCell="A15" sqref="A15:I15"/>
      <pageMargins left="0.98425196850393704" right="0.59055118110236227" top="0.78740157480314965" bottom="0.78740157480314965" header="0.31496062992125984" footer="0.31496062992125984"/>
      <pageSetup paperSize="9" orientation="portrait" r:id="rId1"/>
    </customSheetView>
  </customSheetViews>
  <mergeCells count="4">
    <mergeCell ref="A13:I13"/>
    <mergeCell ref="A14:I14"/>
    <mergeCell ref="A16:I16"/>
    <mergeCell ref="A43:I43"/>
  </mergeCells>
  <pageMargins left="0.98425196850393704" right="0.59055118110236227" top="1.1811023622047245" bottom="0.78740157480314965" header="0.31496062992125984" footer="0.31496062992125984"/>
  <pageSetup paperSize="9" orientation="portrait" blackAndWhite="1"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tabColor theme="6" tint="-0.249977111117893"/>
  </sheetPr>
  <dimension ref="A1:I22"/>
  <sheetViews>
    <sheetView view="pageBreakPreview" topLeftCell="A4" zoomScaleNormal="100" zoomScaleSheetLayoutView="100" workbookViewId="0">
      <selection activeCell="I27" sqref="I27"/>
    </sheetView>
  </sheetViews>
  <sheetFormatPr defaultColWidth="9.109375" defaultRowHeight="15" customHeight="1" x14ac:dyDescent="0.3"/>
  <cols>
    <col min="1" max="16384" width="9.109375" style="4"/>
  </cols>
  <sheetData>
    <row r="1" spans="1:9" ht="18" customHeight="1" x14ac:dyDescent="0.3">
      <c r="A1" s="88" t="s">
        <v>5</v>
      </c>
      <c r="B1" s="88"/>
      <c r="C1" s="88"/>
      <c r="D1" s="88"/>
      <c r="E1" s="88"/>
      <c r="F1" s="88"/>
      <c r="G1" s="88"/>
      <c r="H1" s="88"/>
      <c r="I1" s="88"/>
    </row>
    <row r="4" spans="1:9" ht="15" customHeight="1" x14ac:dyDescent="0.3">
      <c r="I4" s="7" t="s">
        <v>13</v>
      </c>
    </row>
    <row r="6" spans="1:9" ht="15" customHeight="1" x14ac:dyDescent="0.3">
      <c r="A6" s="4" t="s">
        <v>64</v>
      </c>
      <c r="I6" s="9">
        <v>3</v>
      </c>
    </row>
    <row r="8" spans="1:9" ht="15" customHeight="1" x14ac:dyDescent="0.3">
      <c r="A8" s="4" t="s">
        <v>15</v>
      </c>
    </row>
    <row r="10" spans="1:9" ht="15" customHeight="1" x14ac:dyDescent="0.3">
      <c r="B10" s="4" t="s">
        <v>16</v>
      </c>
      <c r="I10" s="9">
        <v>4</v>
      </c>
    </row>
    <row r="12" spans="1:9" ht="15" customHeight="1" x14ac:dyDescent="0.3">
      <c r="B12" s="4" t="s">
        <v>44</v>
      </c>
      <c r="I12" s="9">
        <v>6</v>
      </c>
    </row>
    <row r="13" spans="1:9" ht="15" customHeight="1" x14ac:dyDescent="0.3">
      <c r="I13" s="9"/>
    </row>
    <row r="14" spans="1:9" ht="15" customHeight="1" x14ac:dyDescent="0.3">
      <c r="B14" s="4" t="s">
        <v>189</v>
      </c>
      <c r="I14" s="9">
        <v>7</v>
      </c>
    </row>
    <row r="15" spans="1:9" ht="15" customHeight="1" x14ac:dyDescent="0.3">
      <c r="I15" s="9"/>
    </row>
    <row r="16" spans="1:9" ht="15" customHeight="1" x14ac:dyDescent="0.3">
      <c r="B16" s="4" t="s">
        <v>190</v>
      </c>
      <c r="I16" s="4">
        <v>8</v>
      </c>
    </row>
    <row r="18" spans="1:9" ht="15" customHeight="1" x14ac:dyDescent="0.3">
      <c r="B18" s="4" t="s">
        <v>61</v>
      </c>
      <c r="I18" s="9">
        <v>9</v>
      </c>
    </row>
    <row r="20" spans="1:9" ht="15" customHeight="1" x14ac:dyDescent="0.3">
      <c r="A20" s="4" t="s">
        <v>14</v>
      </c>
      <c r="I20" s="9">
        <v>21</v>
      </c>
    </row>
    <row r="22" spans="1:9" ht="15" customHeight="1" x14ac:dyDescent="0.3">
      <c r="A22" s="4" t="s">
        <v>126</v>
      </c>
      <c r="I22" s="9">
        <v>23</v>
      </c>
    </row>
  </sheetData>
  <customSheetViews>
    <customSheetView guid="{B74F9DDE-709A-4814-BA4A-30104F40145A}" showPageBreaks="1" printArea="1" view="pageBreakPreview">
      <selection sqref="A1:I1"/>
      <pageMargins left="0.98425196850393704" right="0.59055118110236227" top="1.1811023622047245" bottom="0.78740157480314965" header="0.31496062992125984" footer="0.31496062992125984"/>
      <pageSetup paperSize="9" firstPageNumber="2" orientation="portrait" useFirstPageNumber="1" r:id="rId1"/>
      <headerFooter>
        <oddHeader>&amp;L&amp;"Times New Roman,Parasts"&amp;13SIA Lāčuks&amp;12
&amp;11Juridiskā adrese: Rīgas iela 5, Madona, Madonas novads, LV-4840
Vienotais reģistrācijas numurs: 00000000001&amp;R&amp;"Times New Roman,Parasts"&amp;12 &amp;14 &amp;13 2014.gada pārskats</oddHeader>
        <oddFooter>&amp;C&amp;P</oddFooter>
      </headerFooter>
    </customSheetView>
  </customSheetViews>
  <mergeCells count="1">
    <mergeCell ref="A1:I1"/>
  </mergeCells>
  <pageMargins left="0.98425196850393704" right="0.59055118110236227" top="1.1811023622047245" bottom="0.78740157480314965" header="0.31496062992125984" footer="0.31496062992125984"/>
  <pageSetup paperSize="9" firstPageNumber="2"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FF99CC"/>
  </sheetPr>
  <dimension ref="A1:L31"/>
  <sheetViews>
    <sheetView view="pageBreakPreview" topLeftCell="A10" zoomScaleNormal="100" zoomScaleSheetLayoutView="100" workbookViewId="0">
      <selection activeCell="E20" sqref="E20"/>
    </sheetView>
  </sheetViews>
  <sheetFormatPr defaultColWidth="9.109375" defaultRowHeight="15" customHeight="1" outlineLevelCol="1" x14ac:dyDescent="0.3"/>
  <cols>
    <col min="1" max="1" width="27.6640625" style="4" customWidth="1"/>
    <col min="2" max="2" width="6.6640625" style="4" customWidth="1"/>
    <col min="3" max="3" width="12.6640625" style="4" customWidth="1"/>
    <col min="4" max="4" width="6.6640625" style="4" customWidth="1"/>
    <col min="5" max="5" width="12.6640625" style="4" customWidth="1"/>
    <col min="6" max="7" width="8.6640625" style="4" customWidth="1"/>
    <col min="8" max="8" width="10.6640625" style="4" customWidth="1"/>
    <col min="9" max="9" width="9.109375" style="4"/>
    <col min="10" max="10" width="23" style="4" customWidth="1"/>
    <col min="11" max="11" width="22.109375" style="4" hidden="1" customWidth="1" outlineLevel="1"/>
    <col min="12" max="12" width="9.109375" style="4" collapsed="1"/>
    <col min="13" max="16384" width="9.109375" style="4"/>
  </cols>
  <sheetData>
    <row r="1" spans="1:11" ht="18" customHeight="1" x14ac:dyDescent="0.3">
      <c r="A1" s="88" t="s">
        <v>63</v>
      </c>
      <c r="B1" s="88"/>
      <c r="C1" s="88"/>
      <c r="D1" s="88"/>
      <c r="E1" s="88"/>
      <c r="F1" s="88"/>
      <c r="G1" s="88"/>
      <c r="H1" s="6"/>
      <c r="K1" s="18" t="s">
        <v>62</v>
      </c>
    </row>
    <row r="2" spans="1:11" ht="15" customHeight="1" x14ac:dyDescent="0.3">
      <c r="K2" s="6" t="s">
        <v>66</v>
      </c>
    </row>
    <row r="4" spans="1:11" ht="28.95" customHeight="1" x14ac:dyDescent="0.3">
      <c r="A4" s="4" t="s">
        <v>0</v>
      </c>
      <c r="B4" s="90" t="s">
        <v>177</v>
      </c>
      <c r="C4" s="90"/>
      <c r="D4" s="90"/>
      <c r="E4" s="90"/>
      <c r="F4" s="90"/>
      <c r="G4" s="90"/>
      <c r="I4" s="6" t="s">
        <v>6</v>
      </c>
      <c r="K4" s="16" t="s">
        <v>67</v>
      </c>
    </row>
    <row r="5" spans="1:11" ht="15" customHeight="1" x14ac:dyDescent="0.3">
      <c r="B5" s="8"/>
      <c r="C5" s="8"/>
      <c r="D5" s="8"/>
      <c r="E5" s="8"/>
      <c r="F5" s="8"/>
      <c r="G5" s="8"/>
      <c r="H5" s="7" t="s">
        <v>107</v>
      </c>
      <c r="I5" s="10" t="s">
        <v>10</v>
      </c>
      <c r="J5" s="11">
        <v>2017</v>
      </c>
      <c r="K5" s="8"/>
    </row>
    <row r="6" spans="1:11" ht="15" customHeight="1" x14ac:dyDescent="0.3">
      <c r="A6" s="4" t="s">
        <v>65</v>
      </c>
      <c r="B6" s="91" t="s">
        <v>108</v>
      </c>
      <c r="C6" s="91"/>
      <c r="D6" s="91"/>
      <c r="E6" s="91"/>
      <c r="F6" s="91"/>
      <c r="G6" s="91"/>
      <c r="H6" s="7" t="s">
        <v>106</v>
      </c>
      <c r="I6" s="10" t="s">
        <v>9</v>
      </c>
      <c r="J6" s="11" t="s">
        <v>87</v>
      </c>
      <c r="K6" s="16" t="s">
        <v>67</v>
      </c>
    </row>
    <row r="7" spans="1:11" ht="15" customHeight="1" x14ac:dyDescent="0.3">
      <c r="B7" s="8"/>
      <c r="C7" s="8"/>
      <c r="D7" s="8"/>
      <c r="E7" s="8"/>
      <c r="F7" s="8"/>
      <c r="G7" s="8"/>
      <c r="I7" s="10" t="s">
        <v>8</v>
      </c>
      <c r="J7" s="11" t="s">
        <v>109</v>
      </c>
      <c r="K7" s="8"/>
    </row>
    <row r="8" spans="1:11" ht="15" customHeight="1" x14ac:dyDescent="0.3">
      <c r="A8" s="4" t="s">
        <v>1</v>
      </c>
      <c r="B8" s="89" t="s">
        <v>193</v>
      </c>
      <c r="C8" s="89"/>
      <c r="D8" s="89"/>
      <c r="E8" s="89"/>
      <c r="F8" s="89"/>
      <c r="G8" s="89"/>
      <c r="I8" s="10" t="s">
        <v>7</v>
      </c>
      <c r="J8" s="11" t="s">
        <v>86</v>
      </c>
      <c r="K8" s="16" t="s">
        <v>67</v>
      </c>
    </row>
    <row r="9" spans="1:11" ht="15" customHeight="1" x14ac:dyDescent="0.3">
      <c r="I9" s="59"/>
      <c r="J9" s="59"/>
    </row>
    <row r="10" spans="1:11" ht="15" customHeight="1" x14ac:dyDescent="0.3">
      <c r="A10" s="4" t="s">
        <v>99</v>
      </c>
      <c r="B10" s="92" t="s">
        <v>178</v>
      </c>
      <c r="C10" s="92"/>
      <c r="D10" s="92"/>
      <c r="E10" s="92"/>
      <c r="F10" s="92"/>
      <c r="G10" s="92"/>
      <c r="K10" s="16" t="s">
        <v>67</v>
      </c>
    </row>
    <row r="11" spans="1:11" ht="15" customHeight="1" x14ac:dyDescent="0.3">
      <c r="B11" s="8"/>
      <c r="C11" s="8"/>
      <c r="D11" s="8"/>
      <c r="E11" s="8"/>
      <c r="F11" s="8"/>
      <c r="G11" s="8"/>
      <c r="K11" s="8"/>
    </row>
    <row r="12" spans="1:11" ht="15" customHeight="1" x14ac:dyDescent="0.3">
      <c r="A12" s="4" t="s">
        <v>2</v>
      </c>
      <c r="B12" s="89" t="s">
        <v>179</v>
      </c>
      <c r="C12" s="89"/>
      <c r="D12" s="89"/>
      <c r="E12" s="89"/>
      <c r="F12" s="89"/>
      <c r="G12" s="89"/>
      <c r="K12" s="16" t="s">
        <v>68</v>
      </c>
    </row>
    <row r="13" spans="1:11" ht="15" customHeight="1" x14ac:dyDescent="0.3">
      <c r="B13" s="89" t="s">
        <v>180</v>
      </c>
      <c r="C13" s="89"/>
      <c r="D13" s="89"/>
      <c r="E13" s="89"/>
      <c r="F13" s="89"/>
      <c r="G13" s="89"/>
      <c r="K13" s="33"/>
    </row>
    <row r="16" spans="1:11" ht="17.25" customHeight="1" x14ac:dyDescent="0.3">
      <c r="A16" s="46" t="s">
        <v>100</v>
      </c>
      <c r="B16" s="89" t="s">
        <v>181</v>
      </c>
      <c r="C16" s="89"/>
      <c r="D16" s="89"/>
      <c r="E16" s="89"/>
      <c r="F16" s="89"/>
      <c r="G16" s="89"/>
      <c r="K16" s="16" t="s">
        <v>85</v>
      </c>
    </row>
    <row r="19" spans="1:11" ht="15" customHeight="1" x14ac:dyDescent="0.3">
      <c r="A19" s="4" t="s">
        <v>3</v>
      </c>
      <c r="B19" s="13" t="s">
        <v>11</v>
      </c>
      <c r="C19" s="14">
        <v>44562</v>
      </c>
      <c r="D19" s="13" t="s">
        <v>12</v>
      </c>
      <c r="E19" s="14" t="s">
        <v>196</v>
      </c>
      <c r="F19" s="12"/>
      <c r="G19" s="12"/>
      <c r="K19" s="12"/>
    </row>
    <row r="21" spans="1:11" ht="15" customHeight="1" x14ac:dyDescent="0.3">
      <c r="A21" s="4" t="s">
        <v>4</v>
      </c>
      <c r="B21" s="89" t="s">
        <v>120</v>
      </c>
      <c r="C21" s="89"/>
      <c r="D21" s="89"/>
      <c r="E21" s="89"/>
      <c r="F21" s="89"/>
      <c r="G21" s="89"/>
      <c r="K21" s="33"/>
    </row>
    <row r="22" spans="1:11" ht="15" customHeight="1" x14ac:dyDescent="0.3">
      <c r="B22" s="89" t="s">
        <v>127</v>
      </c>
      <c r="C22" s="89"/>
      <c r="D22" s="89"/>
      <c r="E22" s="89"/>
      <c r="F22" s="89"/>
      <c r="G22" s="89"/>
      <c r="K22" s="33"/>
    </row>
    <row r="23" spans="1:11" ht="15" customHeight="1" x14ac:dyDescent="0.3">
      <c r="B23" s="89" t="s">
        <v>121</v>
      </c>
      <c r="C23" s="89"/>
      <c r="D23" s="89"/>
      <c r="E23" s="89"/>
      <c r="F23" s="89"/>
      <c r="G23" s="89"/>
      <c r="K23" s="33"/>
    </row>
    <row r="24" spans="1:11" ht="15" customHeight="1" x14ac:dyDescent="0.3">
      <c r="B24" s="89" t="s">
        <v>124</v>
      </c>
      <c r="C24" s="89"/>
      <c r="D24" s="89"/>
      <c r="E24" s="89"/>
      <c r="F24" s="89"/>
      <c r="G24" s="89"/>
      <c r="K24" s="33"/>
    </row>
    <row r="26" spans="1:11" ht="15" customHeight="1" x14ac:dyDescent="0.3">
      <c r="B26" s="89" t="s">
        <v>123</v>
      </c>
      <c r="C26" s="89"/>
      <c r="D26" s="89"/>
      <c r="E26" s="89"/>
      <c r="F26" s="89"/>
      <c r="G26" s="89"/>
      <c r="K26" s="33"/>
    </row>
    <row r="27" spans="1:11" ht="15" customHeight="1" x14ac:dyDescent="0.3">
      <c r="B27" s="89" t="s">
        <v>122</v>
      </c>
      <c r="C27" s="89"/>
      <c r="D27" s="89"/>
      <c r="E27" s="89"/>
      <c r="F27" s="89"/>
      <c r="G27" s="89"/>
      <c r="K27" s="33"/>
    </row>
    <row r="31" spans="1:11" ht="15" customHeight="1" x14ac:dyDescent="0.3"/>
  </sheetData>
  <customSheetViews>
    <customSheetView guid="{B74F9DDE-709A-4814-BA4A-30104F40145A}" showPageBreaks="1" printArea="1" view="pageBreakPreview">
      <selection sqref="A1:G1"/>
      <pageMargins left="0.98425196850393704" right="0.59055118110236227" top="1.1811023622047245" bottom="0.78740157480314965" header="0.31496062992125984" footer="0.31496062992125984"/>
      <pageSetup paperSize="9" firstPageNumber="3"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27:G27"/>
    <mergeCell ref="B21:G21"/>
    <mergeCell ref="B22:G22"/>
    <mergeCell ref="B23:G23"/>
    <mergeCell ref="B24:G24"/>
    <mergeCell ref="B26:G26"/>
    <mergeCell ref="B16:G16"/>
    <mergeCell ref="A1:G1"/>
    <mergeCell ref="B4:G4"/>
    <mergeCell ref="B6:G6"/>
    <mergeCell ref="B10:G10"/>
    <mergeCell ref="B8:G8"/>
    <mergeCell ref="B12:G12"/>
    <mergeCell ref="B13:G13"/>
  </mergeCells>
  <pageMargins left="0.98425196850393704" right="0.59055118110236227" top="1.1811023622047245" bottom="0.78740157480314965" header="0.31496062992125984" footer="0.31496062992125984"/>
  <pageSetup paperSize="9" firstPageNumber="3" orientation="portrait" blackAndWhite="1" useFirstPageNumber="1" r:id="rId2"/>
  <headerFooter>
    <oddHeader>&amp;L&amp;"Times New Roman,Regular"&amp;13SIA "AADSO"
Juridiskā adrese: Ģimnāzijas iela 28-2, Daugavpils
Vienotais reģistrācijas numurs: 
LV41503029988&amp;R&amp;"Times New Roman,Regular"&amp;12 &amp;14 &amp;13 2021.gada pārskats</oddHeader>
    <oddFooter>&amp;C&amp;P</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6">
    <tabColor rgb="FFFFC000"/>
  </sheetPr>
  <dimension ref="A1:K43"/>
  <sheetViews>
    <sheetView tabSelected="1" view="pageBreakPreview" topLeftCell="A13" zoomScaleNormal="100" zoomScaleSheetLayoutView="100" workbookViewId="0">
      <selection activeCell="D23" sqref="D23"/>
    </sheetView>
  </sheetViews>
  <sheetFormatPr defaultColWidth="9.109375" defaultRowHeight="15" customHeight="1" outlineLevelRow="1" x14ac:dyDescent="0.3"/>
  <cols>
    <col min="1" max="1" width="3.6640625" style="4" customWidth="1"/>
    <col min="2" max="2" width="30.6640625" style="4" customWidth="1"/>
    <col min="3" max="3" width="24.6640625" style="4" customWidth="1"/>
    <col min="4" max="5" width="12.6640625" style="4" customWidth="1"/>
    <col min="6" max="6" width="10.88671875" style="4" customWidth="1"/>
    <col min="7" max="16384" width="9.109375" style="4"/>
  </cols>
  <sheetData>
    <row r="1" spans="1:11" ht="18" customHeight="1" x14ac:dyDescent="0.3">
      <c r="A1" s="88" t="s">
        <v>17</v>
      </c>
      <c r="B1" s="88"/>
      <c r="C1" s="88"/>
      <c r="D1" s="88"/>
      <c r="E1" s="88"/>
      <c r="F1" s="97" t="s">
        <v>105</v>
      </c>
    </row>
    <row r="2" spans="1:11" ht="15" customHeight="1" x14ac:dyDescent="0.3">
      <c r="F2" s="97"/>
    </row>
    <row r="3" spans="1:11" ht="15" customHeight="1" x14ac:dyDescent="0.3">
      <c r="A3" s="19" t="s">
        <v>18</v>
      </c>
      <c r="B3" s="19"/>
      <c r="D3" s="22" t="str">
        <f>Info!$E$19</f>
        <v>31.06.2022</v>
      </c>
      <c r="E3" s="22">
        <f>Info!$C$19-1</f>
        <v>44561</v>
      </c>
      <c r="F3" s="8"/>
    </row>
    <row r="4" spans="1:11" ht="15" customHeight="1" x14ac:dyDescent="0.3">
      <c r="D4" s="15" t="str">
        <f>Info!$J$8</f>
        <v>EUR</v>
      </c>
      <c r="E4" s="15" t="str">
        <f>Info!$J$8</f>
        <v>EUR</v>
      </c>
      <c r="F4" s="8"/>
    </row>
    <row r="5" spans="1:11" ht="15" customHeight="1" x14ac:dyDescent="0.3">
      <c r="A5" s="18" t="s">
        <v>19</v>
      </c>
      <c r="B5" s="18"/>
      <c r="F5" s="57">
        <v>10</v>
      </c>
    </row>
    <row r="6" spans="1:11" ht="15" customHeight="1" x14ac:dyDescent="0.3">
      <c r="A6" s="24" t="s">
        <v>57</v>
      </c>
      <c r="B6" s="18" t="s">
        <v>53</v>
      </c>
      <c r="C6" s="18"/>
      <c r="F6" s="57">
        <v>20</v>
      </c>
    </row>
    <row r="7" spans="1:11" ht="15" customHeight="1" x14ac:dyDescent="0.3">
      <c r="A7" s="39"/>
      <c r="B7" s="98" t="s">
        <v>21</v>
      </c>
      <c r="C7" s="98"/>
      <c r="D7" s="25">
        <v>85</v>
      </c>
      <c r="E7" s="25">
        <v>85</v>
      </c>
      <c r="F7" s="57">
        <v>40</v>
      </c>
    </row>
    <row r="8" spans="1:11" ht="15" customHeight="1" x14ac:dyDescent="0.3">
      <c r="A8" s="15"/>
      <c r="B8" s="95" t="s">
        <v>20</v>
      </c>
      <c r="C8" s="95"/>
      <c r="D8" s="37">
        <f>SUM(D7:D7)</f>
        <v>85</v>
      </c>
      <c r="E8" s="37">
        <f>SUM(E7:E7)</f>
        <v>85</v>
      </c>
      <c r="F8" s="57">
        <v>80</v>
      </c>
    </row>
    <row r="9" spans="1:11" ht="6" customHeight="1" x14ac:dyDescent="0.3">
      <c r="A9" s="15"/>
      <c r="F9" s="57"/>
    </row>
    <row r="10" spans="1:11" ht="15" customHeight="1" x14ac:dyDescent="0.3">
      <c r="A10" s="24" t="s">
        <v>58</v>
      </c>
      <c r="B10" s="100" t="s">
        <v>182</v>
      </c>
      <c r="C10" s="100"/>
      <c r="F10" s="57">
        <v>90</v>
      </c>
    </row>
    <row r="11" spans="1:11" ht="15" customHeight="1" x14ac:dyDescent="0.3">
      <c r="A11" s="39" t="s">
        <v>128</v>
      </c>
      <c r="B11" s="99" t="s">
        <v>77</v>
      </c>
      <c r="C11" s="99"/>
      <c r="D11" s="26">
        <f>ROUND(D12+D13,0)</f>
        <v>1211391</v>
      </c>
      <c r="E11" s="26">
        <f>ROUND(E12+E13,0)</f>
        <v>1268809</v>
      </c>
      <c r="F11" s="57">
        <v>100</v>
      </c>
      <c r="K11" s="49"/>
    </row>
    <row r="12" spans="1:11" ht="15" customHeight="1" x14ac:dyDescent="0.3">
      <c r="A12" s="36" t="s">
        <v>70</v>
      </c>
      <c r="B12" s="94" t="s">
        <v>101</v>
      </c>
      <c r="C12" s="94"/>
      <c r="D12" s="40">
        <f>P_Aktīvs!H32</f>
        <v>1211391</v>
      </c>
      <c r="E12" s="40">
        <v>1268809</v>
      </c>
      <c r="F12" s="57">
        <v>110</v>
      </c>
    </row>
    <row r="13" spans="1:11" ht="15" customHeight="1" outlineLevel="1" x14ac:dyDescent="0.3">
      <c r="A13" s="36" t="s">
        <v>72</v>
      </c>
      <c r="B13" s="96" t="s">
        <v>183</v>
      </c>
      <c r="C13" s="96"/>
      <c r="D13" s="40">
        <v>0</v>
      </c>
      <c r="E13" s="40">
        <v>0</v>
      </c>
      <c r="F13" s="57">
        <v>120</v>
      </c>
    </row>
    <row r="14" spans="1:11" ht="15" customHeight="1" x14ac:dyDescent="0.3">
      <c r="A14" s="39" t="s">
        <v>129</v>
      </c>
      <c r="B14" s="99" t="s">
        <v>78</v>
      </c>
      <c r="C14" s="99"/>
      <c r="D14" s="25">
        <f>P_Aktīvs!H53</f>
        <v>1754642</v>
      </c>
      <c r="E14" s="25">
        <v>1865993</v>
      </c>
      <c r="F14" s="57">
        <v>180</v>
      </c>
    </row>
    <row r="15" spans="1:11" ht="15" customHeight="1" x14ac:dyDescent="0.3">
      <c r="A15" s="39" t="s">
        <v>130</v>
      </c>
      <c r="B15" s="99" t="s">
        <v>22</v>
      </c>
      <c r="C15" s="99"/>
      <c r="D15" s="25">
        <f>P_Aktīvs!H71</f>
        <v>1679</v>
      </c>
      <c r="E15" s="25">
        <v>1224</v>
      </c>
      <c r="F15" s="57">
        <v>190</v>
      </c>
    </row>
    <row r="16" spans="1:11" ht="15" customHeight="1" x14ac:dyDescent="0.3">
      <c r="A16" s="15"/>
      <c r="C16" s="24" t="s">
        <v>184</v>
      </c>
      <c r="D16" s="37">
        <f>D12+D14+D15</f>
        <v>2967712</v>
      </c>
      <c r="E16" s="37">
        <f>SUM(E11,E14,E15,)</f>
        <v>3136026</v>
      </c>
      <c r="F16" s="57">
        <v>220</v>
      </c>
    </row>
    <row r="17" spans="1:6" ht="6" customHeight="1" thickBot="1" x14ac:dyDescent="0.35">
      <c r="A17" s="15"/>
      <c r="D17" s="28"/>
      <c r="E17" s="28"/>
      <c r="F17" s="57"/>
    </row>
    <row r="18" spans="1:6" ht="15" customHeight="1" thickBot="1" x14ac:dyDescent="0.35">
      <c r="B18" s="95" t="s">
        <v>30</v>
      </c>
      <c r="C18" s="95"/>
      <c r="D18" s="30">
        <f>D8+D16</f>
        <v>2967797</v>
      </c>
      <c r="E18" s="30">
        <f>E8+E16</f>
        <v>3136111</v>
      </c>
      <c r="F18" s="57">
        <v>340</v>
      </c>
    </row>
    <row r="19" spans="1:6" ht="9.9" customHeight="1" x14ac:dyDescent="0.3">
      <c r="D19" s="28"/>
      <c r="E19" s="28"/>
      <c r="F19" s="57"/>
    </row>
    <row r="20" spans="1:6" ht="15" customHeight="1" x14ac:dyDescent="0.3">
      <c r="A20" s="18" t="s">
        <v>23</v>
      </c>
      <c r="B20" s="18"/>
      <c r="D20" s="28"/>
      <c r="E20" s="28"/>
      <c r="F20" s="57">
        <v>350</v>
      </c>
    </row>
    <row r="21" spans="1:6" ht="15" customHeight="1" x14ac:dyDescent="0.3">
      <c r="A21" s="24" t="s">
        <v>57</v>
      </c>
      <c r="B21" s="93" t="s">
        <v>52</v>
      </c>
      <c r="C21" s="93"/>
      <c r="D21" s="28"/>
      <c r="E21" s="28"/>
      <c r="F21" s="57">
        <v>360</v>
      </c>
    </row>
    <row r="22" spans="1:6" ht="15" customHeight="1" x14ac:dyDescent="0.3">
      <c r="A22" s="39">
        <v>1</v>
      </c>
      <c r="B22" s="99" t="s">
        <v>24</v>
      </c>
      <c r="C22" s="99"/>
      <c r="D22" s="25">
        <v>135116</v>
      </c>
      <c r="E22" s="25">
        <v>121586</v>
      </c>
      <c r="F22" s="57">
        <v>370</v>
      </c>
    </row>
    <row r="23" spans="1:6" ht="15" customHeight="1" x14ac:dyDescent="0.3">
      <c r="A23" s="39" t="s">
        <v>129</v>
      </c>
      <c r="B23" s="99" t="s">
        <v>79</v>
      </c>
      <c r="C23" s="99"/>
      <c r="D23" s="25">
        <v>0</v>
      </c>
      <c r="E23" s="25">
        <v>0</v>
      </c>
      <c r="F23" s="57">
        <v>400</v>
      </c>
    </row>
    <row r="24" spans="1:6" ht="15" customHeight="1" x14ac:dyDescent="0.3">
      <c r="A24" s="15"/>
      <c r="B24" s="95" t="s">
        <v>25</v>
      </c>
      <c r="C24" s="95"/>
      <c r="D24" s="37">
        <f>SUM(D22:D23,)</f>
        <v>135116</v>
      </c>
      <c r="E24" s="37">
        <f>SUM(E22:E23,)</f>
        <v>121586</v>
      </c>
      <c r="F24" s="57">
        <v>450</v>
      </c>
    </row>
    <row r="25" spans="1:6" ht="6" customHeight="1" x14ac:dyDescent="0.3">
      <c r="A25" s="15"/>
      <c r="B25" s="15"/>
      <c r="D25" s="28"/>
      <c r="E25" s="28"/>
      <c r="F25" s="57"/>
    </row>
    <row r="26" spans="1:6" ht="15" customHeight="1" x14ac:dyDescent="0.3">
      <c r="A26" s="24" t="s">
        <v>58</v>
      </c>
      <c r="B26" s="93" t="s">
        <v>54</v>
      </c>
      <c r="C26" s="93"/>
      <c r="D26" s="28"/>
      <c r="E26" s="28"/>
      <c r="F26" s="57">
        <v>460</v>
      </c>
    </row>
    <row r="27" spans="1:6" ht="15" customHeight="1" x14ac:dyDescent="0.3">
      <c r="A27" s="39">
        <v>1</v>
      </c>
      <c r="B27" s="99" t="s">
        <v>26</v>
      </c>
      <c r="C27" s="99"/>
      <c r="D27" s="25">
        <v>680024</v>
      </c>
      <c r="E27" s="25">
        <v>536950</v>
      </c>
      <c r="F27" s="57">
        <v>470</v>
      </c>
    </row>
    <row r="28" spans="1:6" ht="15" customHeight="1" x14ac:dyDescent="0.3">
      <c r="A28" s="39" t="e">
        <f>#REF!+1</f>
        <v>#REF!</v>
      </c>
      <c r="B28" s="99" t="s">
        <v>27</v>
      </c>
      <c r="C28" s="99"/>
      <c r="D28" s="25">
        <v>1224</v>
      </c>
      <c r="E28" s="25">
        <v>1038</v>
      </c>
      <c r="F28" s="57">
        <v>500</v>
      </c>
    </row>
    <row r="29" spans="1:6" ht="15" customHeight="1" x14ac:dyDescent="0.3">
      <c r="A29" s="39" t="s">
        <v>133</v>
      </c>
      <c r="B29" s="99" t="s">
        <v>28</v>
      </c>
      <c r="C29" s="99"/>
      <c r="D29" s="25">
        <v>5508</v>
      </c>
      <c r="E29" s="25">
        <v>38578</v>
      </c>
      <c r="F29" s="57">
        <v>530</v>
      </c>
    </row>
    <row r="30" spans="1:6" ht="15" customHeight="1" x14ac:dyDescent="0.3">
      <c r="A30" s="8"/>
      <c r="B30" s="95" t="s">
        <v>29</v>
      </c>
      <c r="C30" s="95"/>
      <c r="D30" s="27">
        <f>SUM(D27:D29)</f>
        <v>686756</v>
      </c>
      <c r="E30" s="27">
        <f>SUM(E27:E29)</f>
        <v>576566</v>
      </c>
      <c r="F30" s="57">
        <v>550</v>
      </c>
    </row>
    <row r="31" spans="1:6" ht="15" customHeight="1" thickBot="1" x14ac:dyDescent="0.35">
      <c r="A31" s="24" t="s">
        <v>60</v>
      </c>
      <c r="B31" s="93" t="s">
        <v>55</v>
      </c>
      <c r="C31" s="93"/>
      <c r="D31" s="32">
        <v>1661455</v>
      </c>
      <c r="E31" s="32">
        <v>1630296</v>
      </c>
      <c r="F31" s="57">
        <v>620</v>
      </c>
    </row>
    <row r="32" spans="1:6" ht="15" customHeight="1" thickBot="1" x14ac:dyDescent="0.35">
      <c r="B32" s="95" t="s">
        <v>31</v>
      </c>
      <c r="C32" s="95"/>
      <c r="D32" s="30">
        <f>D24+D30+D31</f>
        <v>2483327</v>
      </c>
      <c r="E32" s="30">
        <f>E24+E30+E31</f>
        <v>2328448</v>
      </c>
      <c r="F32" s="57">
        <v>630</v>
      </c>
    </row>
    <row r="33" spans="1:6" ht="13.2" customHeight="1" thickBot="1" x14ac:dyDescent="0.35">
      <c r="D33" s="28"/>
      <c r="E33" s="28"/>
      <c r="F33" s="57"/>
    </row>
    <row r="34" spans="1:6" ht="15" customHeight="1" thickTop="1" thickBot="1" x14ac:dyDescent="0.35">
      <c r="B34" s="101" t="s">
        <v>32</v>
      </c>
      <c r="C34" s="101"/>
      <c r="D34" s="31">
        <f>D32+D18</f>
        <v>5451124</v>
      </c>
      <c r="E34" s="31">
        <f>E32+E18</f>
        <v>5464559</v>
      </c>
      <c r="F34" s="57">
        <v>640</v>
      </c>
    </row>
    <row r="35" spans="1:6" ht="15" customHeight="1" thickTop="1" x14ac:dyDescent="0.3">
      <c r="D35" s="21" t="str">
        <f>IF($D$34&lt;&gt;Pasīvs!$D$21,CONCATENATE("Aktīvs nesakrīt ar Pasīvu par ",$D$34-Pasīvs!$D$21," EUR"),"")</f>
        <v/>
      </c>
      <c r="E35" s="20" t="str">
        <f>IF($E$34&lt;&gt;Pasīvs!$E$21,CONCATENATE("Aktīvs nesakrīt ar Pasīvu par ",$E$34-Pasīvs!$E$21," EUR"),"")</f>
        <v/>
      </c>
    </row>
    <row r="36" spans="1:6" ht="15" customHeight="1" x14ac:dyDescent="0.3">
      <c r="D36" s="21"/>
      <c r="E36" s="20"/>
    </row>
    <row r="37" spans="1:6" ht="15" customHeight="1" x14ac:dyDescent="0.3">
      <c r="A37" s="1" t="str">
        <f>CONCATENATE("Pielikums no ",Saturs!$I$18,"."," līdz ",Saturs!$I$20-1,"."," lapai ir neatņemama šī finanšu pārskata sastāvdaļa.")</f>
        <v>Pielikums no 9. līdz 20. lapai ir neatņemama šī finanšu pārskata sastāvdaļa.</v>
      </c>
      <c r="B37" s="1"/>
    </row>
    <row r="38" spans="1:6" ht="15" customHeight="1" x14ac:dyDescent="0.3">
      <c r="A38" s="8"/>
      <c r="B38" s="8"/>
      <c r="C38" s="8"/>
      <c r="D38" s="8"/>
    </row>
    <row r="39" spans="1:6" ht="15" customHeight="1" x14ac:dyDescent="0.3">
      <c r="A39" s="1" t="s">
        <v>56</v>
      </c>
      <c r="B39" s="1"/>
    </row>
    <row r="41" spans="1:6" ht="15" customHeight="1" x14ac:dyDescent="0.3">
      <c r="A41" s="1" t="str">
        <f>IF(Info!$B$12="","",Info!$B$12)</f>
        <v>Aivars Pudāns - valdes loceklis</v>
      </c>
    </row>
    <row r="42" spans="1:6" ht="15" customHeight="1" x14ac:dyDescent="0.25">
      <c r="C42" s="50" t="str">
        <f>IF($A$41="","","paraksts")</f>
        <v>paraksts</v>
      </c>
      <c r="D42" s="51"/>
    </row>
    <row r="43" spans="1:6" ht="15" customHeight="1" x14ac:dyDescent="0.3">
      <c r="A43"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7"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23">
    <mergeCell ref="B34:C34"/>
    <mergeCell ref="B31:C31"/>
    <mergeCell ref="B32:C32"/>
    <mergeCell ref="B22:C22"/>
    <mergeCell ref="B23:C23"/>
    <mergeCell ref="B26:C26"/>
    <mergeCell ref="B27:C27"/>
    <mergeCell ref="B24:C24"/>
    <mergeCell ref="B30:C30"/>
    <mergeCell ref="B29:C29"/>
    <mergeCell ref="B28:C28"/>
    <mergeCell ref="B21:C21"/>
    <mergeCell ref="B12:C12"/>
    <mergeCell ref="B18:C18"/>
    <mergeCell ref="B13:C13"/>
    <mergeCell ref="F1:F2"/>
    <mergeCell ref="B8:C8"/>
    <mergeCell ref="A1:E1"/>
    <mergeCell ref="B7:C7"/>
    <mergeCell ref="B14:C14"/>
    <mergeCell ref="B15:C15"/>
    <mergeCell ref="B10:C10"/>
    <mergeCell ref="B11:C11"/>
  </mergeCells>
  <conditionalFormatting sqref="C42">
    <cfRule type="cellIs" dxfId="23"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4" orientation="portrait" blackAndWhite="1" useFirstPageNumber="1" r:id="rId2"/>
  <headerFooter>
    <oddHeader>&amp;L&amp;"Times New Roman,Regular"&amp;13SIA "AADSO"
Juridiskā adrese: Ģimnāzijas iela 28-2, Daugavpils
Vienotais reģistrācijas numurs: 
LV41503029988&amp;R&amp;"Times New Roman,Regular"&amp;12 &amp;14 &amp;13 2021.gada pārskats</oddHeader>
    <oddFooter>&amp;C&amp;P</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7">
    <tabColor rgb="FFFFC000"/>
  </sheetPr>
  <dimension ref="A1:F32"/>
  <sheetViews>
    <sheetView view="pageBreakPreview" topLeftCell="A7" zoomScaleNormal="100" zoomScaleSheetLayoutView="100" workbookViewId="0">
      <selection activeCell="D16" sqref="D16"/>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5546875" style="4" customWidth="1"/>
    <col min="7" max="16384" width="9.109375" style="4"/>
  </cols>
  <sheetData>
    <row r="1" spans="1:6" ht="18" customHeight="1" x14ac:dyDescent="0.3">
      <c r="A1" s="88" t="s">
        <v>17</v>
      </c>
      <c r="B1" s="88"/>
      <c r="C1" s="88"/>
      <c r="D1" s="88"/>
      <c r="E1" s="88"/>
      <c r="F1" s="58" t="s">
        <v>105</v>
      </c>
    </row>
    <row r="2" spans="1:6" ht="15" customHeight="1" x14ac:dyDescent="0.3">
      <c r="A2" s="19" t="s">
        <v>33</v>
      </c>
      <c r="D2" s="22" t="str">
        <f>Info!$E$19</f>
        <v>31.06.2022</v>
      </c>
      <c r="E2" s="22">
        <f>Info!$C$19-1</f>
        <v>44561</v>
      </c>
    </row>
    <row r="3" spans="1:6" ht="15" customHeight="1" x14ac:dyDescent="0.3">
      <c r="D3" s="15" t="str">
        <f>Info!$J$8</f>
        <v>EUR</v>
      </c>
      <c r="E3" s="15" t="str">
        <f>Info!$J$8</f>
        <v>EUR</v>
      </c>
    </row>
    <row r="4" spans="1:6" ht="15" customHeight="1" x14ac:dyDescent="0.3">
      <c r="A4" s="18" t="s">
        <v>35</v>
      </c>
      <c r="F4" s="57">
        <v>650</v>
      </c>
    </row>
    <row r="5" spans="1:6" ht="15" customHeight="1" x14ac:dyDescent="0.3">
      <c r="A5" s="39">
        <v>1</v>
      </c>
      <c r="B5" s="99" t="s">
        <v>36</v>
      </c>
      <c r="C5" s="99"/>
      <c r="D5" s="25">
        <v>488480</v>
      </c>
      <c r="E5" s="25">
        <v>485900</v>
      </c>
      <c r="F5" s="57">
        <v>660</v>
      </c>
    </row>
    <row r="6" spans="1:6" ht="15" customHeight="1" x14ac:dyDescent="0.3">
      <c r="A6" s="39">
        <v>2</v>
      </c>
      <c r="B6" s="57" t="s">
        <v>192</v>
      </c>
      <c r="C6" s="57"/>
      <c r="D6" s="25">
        <v>620</v>
      </c>
      <c r="E6" s="25">
        <v>400</v>
      </c>
      <c r="F6" s="57"/>
    </row>
    <row r="7" spans="1:6" ht="15" customHeight="1" x14ac:dyDescent="0.3">
      <c r="A7" s="39">
        <v>3</v>
      </c>
      <c r="B7" s="99" t="s">
        <v>84</v>
      </c>
      <c r="C7" s="99"/>
      <c r="D7" s="25">
        <f>E7+E8-180739</f>
        <v>1691920</v>
      </c>
      <c r="E7" s="25">
        <v>1511182</v>
      </c>
      <c r="F7" s="57">
        <v>780</v>
      </c>
    </row>
    <row r="8" spans="1:6" ht="15" customHeight="1" thickBot="1" x14ac:dyDescent="0.35">
      <c r="A8" s="39">
        <v>4</v>
      </c>
      <c r="B8" s="99" t="s">
        <v>51</v>
      </c>
      <c r="C8" s="99"/>
      <c r="D8" s="25">
        <f>'PZA(IF)'!D17</f>
        <v>-45896</v>
      </c>
      <c r="E8" s="25">
        <v>361477</v>
      </c>
      <c r="F8" s="57">
        <v>790</v>
      </c>
    </row>
    <row r="9" spans="1:6" ht="15" customHeight="1" thickBot="1" x14ac:dyDescent="0.35">
      <c r="B9" s="95" t="s">
        <v>37</v>
      </c>
      <c r="C9" s="95"/>
      <c r="D9" s="30">
        <f>SUM(D5,D6,D7,D8)</f>
        <v>2135124</v>
      </c>
      <c r="E9" s="30">
        <f>E5+E6+E7+E8</f>
        <v>2358959</v>
      </c>
      <c r="F9" s="57">
        <v>800</v>
      </c>
    </row>
    <row r="10" spans="1:6" ht="13.2" customHeight="1" x14ac:dyDescent="0.3">
      <c r="D10" s="28"/>
      <c r="E10" s="28"/>
      <c r="F10" s="57"/>
    </row>
    <row r="11" spans="1:6" ht="15" customHeight="1" x14ac:dyDescent="0.3">
      <c r="A11" s="18" t="s">
        <v>80</v>
      </c>
      <c r="D11" s="28"/>
      <c r="E11" s="28"/>
      <c r="F11" s="57">
        <v>860</v>
      </c>
    </row>
    <row r="12" spans="1:6" ht="15" customHeight="1" thickBot="1" x14ac:dyDescent="0.35">
      <c r="A12" s="39">
        <v>1</v>
      </c>
      <c r="B12" s="99" t="s">
        <v>41</v>
      </c>
      <c r="C12" s="99"/>
      <c r="D12" s="25">
        <v>2549597</v>
      </c>
      <c r="E12" s="25">
        <v>2549597</v>
      </c>
      <c r="F12" s="57">
        <v>990</v>
      </c>
    </row>
    <row r="13" spans="1:6" ht="15" customHeight="1" thickBot="1" x14ac:dyDescent="0.35">
      <c r="B13" s="95" t="s">
        <v>81</v>
      </c>
      <c r="C13" s="95"/>
      <c r="D13" s="30">
        <f>SUM(D12:D12)</f>
        <v>2549597</v>
      </c>
      <c r="E13" s="30">
        <f>SUM(E12:E12)</f>
        <v>2549597</v>
      </c>
      <c r="F13" s="57">
        <v>1010</v>
      </c>
    </row>
    <row r="14" spans="1:6" ht="15" customHeight="1" x14ac:dyDescent="0.3">
      <c r="A14" s="18" t="s">
        <v>82</v>
      </c>
      <c r="B14" s="18"/>
      <c r="C14" s="18"/>
      <c r="D14" s="28"/>
      <c r="E14" s="28"/>
      <c r="F14" s="57">
        <v>1020</v>
      </c>
    </row>
    <row r="15" spans="1:6" ht="15" customHeight="1" x14ac:dyDescent="0.3">
      <c r="A15" s="39" t="s">
        <v>128</v>
      </c>
      <c r="B15" s="99" t="s">
        <v>38</v>
      </c>
      <c r="C15" s="99"/>
      <c r="D15" s="25">
        <v>124289</v>
      </c>
      <c r="E15" s="25">
        <v>37839</v>
      </c>
      <c r="F15" s="57">
        <v>1080</v>
      </c>
    </row>
    <row r="16" spans="1:6" ht="15" customHeight="1" x14ac:dyDescent="0.3">
      <c r="A16" s="39" t="s">
        <v>129</v>
      </c>
      <c r="B16" s="98" t="s">
        <v>39</v>
      </c>
      <c r="C16" s="98"/>
      <c r="D16" s="25">
        <v>272761</v>
      </c>
      <c r="E16" s="25">
        <v>153609</v>
      </c>
      <c r="F16" s="57">
        <v>1120</v>
      </c>
    </row>
    <row r="17" spans="1:6" ht="15" customHeight="1" x14ac:dyDescent="0.3">
      <c r="A17" s="39" t="s">
        <v>130</v>
      </c>
      <c r="B17" s="99" t="s">
        <v>40</v>
      </c>
      <c r="C17" s="99"/>
      <c r="D17" s="25">
        <v>41834</v>
      </c>
      <c r="E17" s="25">
        <v>37036</v>
      </c>
      <c r="F17" s="57">
        <v>1130</v>
      </c>
    </row>
    <row r="18" spans="1:6" ht="15" customHeight="1" x14ac:dyDescent="0.3">
      <c r="A18" s="39" t="s">
        <v>131</v>
      </c>
      <c r="B18" s="99" t="s">
        <v>41</v>
      </c>
      <c r="C18" s="99"/>
      <c r="D18" s="25">
        <v>250055</v>
      </c>
      <c r="E18" s="25">
        <v>250055</v>
      </c>
      <c r="F18" s="57">
        <v>1140</v>
      </c>
    </row>
    <row r="19" spans="1:6" ht="15" customHeight="1" thickBot="1" x14ac:dyDescent="0.35">
      <c r="A19" s="39" t="s">
        <v>132</v>
      </c>
      <c r="B19" s="99" t="s">
        <v>42</v>
      </c>
      <c r="C19" s="99"/>
      <c r="D19" s="25">
        <v>77464</v>
      </c>
      <c r="E19" s="25">
        <v>77464</v>
      </c>
      <c r="F19" s="57">
        <v>1160</v>
      </c>
    </row>
    <row r="20" spans="1:6" ht="15" customHeight="1" thickBot="1" x14ac:dyDescent="0.35">
      <c r="B20" s="95" t="s">
        <v>83</v>
      </c>
      <c r="C20" s="95"/>
      <c r="D20" s="30">
        <f>SUM(D15:D19)</f>
        <v>766403</v>
      </c>
      <c r="E20" s="30">
        <f>SUM(E15:E19)</f>
        <v>556003</v>
      </c>
      <c r="F20" s="57">
        <v>1180</v>
      </c>
    </row>
    <row r="21" spans="1:6" ht="15" customHeight="1" thickTop="1" thickBot="1" x14ac:dyDescent="0.35">
      <c r="B21" s="101" t="s">
        <v>34</v>
      </c>
      <c r="C21" s="101"/>
      <c r="D21" s="31">
        <f>D9+H17+D13+D20</f>
        <v>5451124</v>
      </c>
      <c r="E21" s="31">
        <f>E9+I17+E13+E20</f>
        <v>5464559</v>
      </c>
      <c r="F21" s="57">
        <v>1190</v>
      </c>
    </row>
    <row r="22" spans="1:6" ht="15" customHeight="1" thickTop="1" x14ac:dyDescent="0.3">
      <c r="D22" s="21" t="str">
        <f>IF($D$21&lt;&gt;Aktīvs!$D$34,CONCATENATE("Pasīvs nesakrīt ar Aktīvu par ",$D$21-Aktīvs!$D$34," EUR"),"")</f>
        <v/>
      </c>
      <c r="E22" s="20" t="str">
        <f>IF($E$21&lt;&gt;Aktīvs!$E$34,CONCATENATE("Aktīvs nesakrīt ar Pasīvu par ",$E$21-Aktīvs!$E$34," EUR"),"")</f>
        <v/>
      </c>
    </row>
    <row r="23" spans="1:6" ht="15" customHeight="1" x14ac:dyDescent="0.3">
      <c r="A23" s="1" t="str">
        <f>CONCATENATE("Pielikums no ",Saturs!$I$18,"."," līdz ",Saturs!$I$20-1,"."," lapai ir neatņemama šī finanšu pārskata sastāvdaļa.")</f>
        <v>Pielikums no 9. līdz 20. lapai ir neatņemama šī finanšu pārskata sastāvdaļa.</v>
      </c>
    </row>
    <row r="24" spans="1:6" ht="15" customHeight="1" x14ac:dyDescent="0.3">
      <c r="A24" s="8"/>
      <c r="B24" s="8"/>
      <c r="C24" s="8"/>
      <c r="D24" s="8"/>
    </row>
    <row r="25" spans="1:6" ht="15" customHeight="1" x14ac:dyDescent="0.3">
      <c r="A25" s="1" t="s">
        <v>56</v>
      </c>
    </row>
    <row r="27" spans="1:6" ht="15" customHeight="1" x14ac:dyDescent="0.3">
      <c r="A27" s="1" t="str">
        <f>IF(Info!$B$12="","",Info!$B$12)</f>
        <v>Aivars Pudāns - valdes loceklis</v>
      </c>
    </row>
    <row r="28" spans="1:6" ht="15" customHeight="1" x14ac:dyDescent="0.25">
      <c r="A28" s="1"/>
      <c r="C28" s="50" t="str">
        <f>IF($A$27="","","paraksts")</f>
        <v>paraksts</v>
      </c>
      <c r="D28" s="51"/>
    </row>
    <row r="29" spans="1:6" ht="15" customHeight="1" x14ac:dyDescent="0.3">
      <c r="A29" s="1"/>
    </row>
    <row r="30" spans="1:6" ht="15" customHeight="1" x14ac:dyDescent="0.25">
      <c r="A30" s="1"/>
      <c r="C30" s="50"/>
      <c r="D30" s="51"/>
    </row>
    <row r="31" spans="1:6" ht="15" customHeight="1" x14ac:dyDescent="0.25">
      <c r="A31" s="1"/>
      <c r="C31" s="50"/>
      <c r="D31" s="52"/>
    </row>
    <row r="32" spans="1:6" ht="15" customHeight="1" x14ac:dyDescent="0.3">
      <c r="A32"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9"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A1:E1"/>
    <mergeCell ref="B9:C9"/>
    <mergeCell ref="B8:C8"/>
    <mergeCell ref="B5:C5"/>
    <mergeCell ref="B7:C7"/>
    <mergeCell ref="B15:C15"/>
    <mergeCell ref="B20:C20"/>
    <mergeCell ref="B13:C13"/>
    <mergeCell ref="B12:C12"/>
    <mergeCell ref="B21:C21"/>
    <mergeCell ref="B19:C19"/>
    <mergeCell ref="B18:C18"/>
    <mergeCell ref="B17:C17"/>
    <mergeCell ref="B16:C16"/>
  </mergeCells>
  <conditionalFormatting sqref="C28">
    <cfRule type="cellIs" dxfId="22" priority="3" stopIfTrue="1" operator="equal">
      <formula>"paraksts"</formula>
    </cfRule>
  </conditionalFormatting>
  <conditionalFormatting sqref="C30">
    <cfRule type="cellIs" dxfId="21" priority="2" stopIfTrue="1" operator="equal">
      <formula>"paraksts"</formula>
    </cfRule>
  </conditionalFormatting>
  <conditionalFormatting sqref="C31">
    <cfRule type="cellIs" dxfId="20"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6" orientation="portrait" blackAndWhite="1" useFirstPageNumber="1" r:id="rId2"/>
  <headerFooter>
    <oddHeader>&amp;L&amp;"Times New Roman,Regular"&amp;13SIA "AADSO"
Juridiskā adrese: Ģimnāzijas iela 28-2, Daugavpils
Vienotais reģistrācijas numurs: 
LV41503029988&amp;R&amp;"Times New Roman,Regular"&amp;12 &amp;14 &amp;13 2021.gada pārskats</oddHeader>
    <oddFooter>&amp;C&amp;P</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5">
    <tabColor theme="5" tint="-0.249977111117893"/>
  </sheetPr>
  <dimension ref="A1:F24"/>
  <sheetViews>
    <sheetView view="pageBreakPreview" zoomScaleNormal="100" zoomScaleSheetLayoutView="100" workbookViewId="0">
      <selection activeCell="D16" sqref="D16"/>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33203125" style="4" customWidth="1"/>
    <col min="7" max="16384" width="9.109375" style="4"/>
  </cols>
  <sheetData>
    <row r="1" spans="1:6" ht="18" customHeight="1" x14ac:dyDescent="0.3">
      <c r="A1" s="88" t="s">
        <v>43</v>
      </c>
      <c r="B1" s="88"/>
      <c r="C1" s="88"/>
      <c r="D1" s="88"/>
      <c r="E1" s="88"/>
      <c r="F1" s="97" t="s">
        <v>105</v>
      </c>
    </row>
    <row r="2" spans="1:6" ht="15" customHeight="1" x14ac:dyDescent="0.3">
      <c r="B2" s="87" t="s">
        <v>69</v>
      </c>
      <c r="C2" s="87"/>
      <c r="D2" s="87"/>
      <c r="E2" s="87"/>
      <c r="F2" s="97"/>
    </row>
    <row r="3" spans="1:6" ht="15" customHeight="1" x14ac:dyDescent="0.3">
      <c r="D3" s="23">
        <v>2022</v>
      </c>
      <c r="E3" s="23">
        <v>2021</v>
      </c>
    </row>
    <row r="4" spans="1:6" ht="15" customHeight="1" x14ac:dyDescent="0.3">
      <c r="D4" s="15" t="str">
        <f>Info!$J$8</f>
        <v>EUR</v>
      </c>
      <c r="E4" s="15" t="str">
        <f>Info!$J$8</f>
        <v>EUR</v>
      </c>
    </row>
    <row r="6" spans="1:6" ht="15" customHeight="1" x14ac:dyDescent="0.3">
      <c r="A6" s="34">
        <v>1</v>
      </c>
      <c r="B6" s="99" t="s">
        <v>74</v>
      </c>
      <c r="C6" s="99"/>
      <c r="D6" s="26">
        <f>D7</f>
        <v>2511565</v>
      </c>
      <c r="E6" s="26">
        <f>E7</f>
        <v>4482049</v>
      </c>
      <c r="F6" s="57">
        <v>10</v>
      </c>
    </row>
    <row r="7" spans="1:6" ht="15" customHeight="1" x14ac:dyDescent="0.3">
      <c r="A7" s="36"/>
      <c r="B7" s="94" t="s">
        <v>73</v>
      </c>
      <c r="C7" s="94"/>
      <c r="D7" s="40">
        <v>2511565</v>
      </c>
      <c r="E7" s="40">
        <v>4482049</v>
      </c>
      <c r="F7" s="57">
        <v>30</v>
      </c>
    </row>
    <row r="8" spans="1:6" ht="30" customHeight="1" x14ac:dyDescent="0.3">
      <c r="A8" s="34">
        <f>A6+1</f>
        <v>2</v>
      </c>
      <c r="B8" s="98" t="s">
        <v>71</v>
      </c>
      <c r="C8" s="98"/>
      <c r="D8" s="25">
        <v>-2414326</v>
      </c>
      <c r="E8" s="25">
        <v>-4231409</v>
      </c>
      <c r="F8" s="57">
        <v>40</v>
      </c>
    </row>
    <row r="9" spans="1:6" ht="15" customHeight="1" x14ac:dyDescent="0.3">
      <c r="A9" s="35">
        <f t="shared" ref="A9:A13" si="0">A8+1</f>
        <v>3</v>
      </c>
      <c r="B9" s="93" t="s">
        <v>45</v>
      </c>
      <c r="C9" s="93"/>
      <c r="D9" s="37">
        <f>SUM(D6,D8)</f>
        <v>97239</v>
      </c>
      <c r="E9" s="37">
        <f>SUM(E6,E8)</f>
        <v>250640</v>
      </c>
      <c r="F9" s="57">
        <v>50</v>
      </c>
    </row>
    <row r="10" spans="1:6" ht="15" customHeight="1" x14ac:dyDescent="0.3">
      <c r="A10" s="34">
        <f t="shared" si="0"/>
        <v>4</v>
      </c>
      <c r="B10" s="99" t="s">
        <v>46</v>
      </c>
      <c r="C10" s="99"/>
      <c r="D10" s="25">
        <v>-3222</v>
      </c>
      <c r="E10" s="25">
        <v>-3997</v>
      </c>
      <c r="F10" s="57">
        <v>60</v>
      </c>
    </row>
    <row r="11" spans="1:6" ht="15" customHeight="1" x14ac:dyDescent="0.3">
      <c r="A11" s="34">
        <f t="shared" si="0"/>
        <v>5</v>
      </c>
      <c r="B11" s="99" t="s">
        <v>47</v>
      </c>
      <c r="C11" s="99"/>
      <c r="D11" s="25">
        <v>-101234</v>
      </c>
      <c r="E11" s="25">
        <v>-176675</v>
      </c>
      <c r="F11" s="57">
        <v>70</v>
      </c>
    </row>
    <row r="12" spans="1:6" ht="15" customHeight="1" x14ac:dyDescent="0.3">
      <c r="A12" s="34">
        <f t="shared" si="0"/>
        <v>6</v>
      </c>
      <c r="B12" s="99" t="s">
        <v>48</v>
      </c>
      <c r="C12" s="99"/>
      <c r="D12" s="25">
        <v>321</v>
      </c>
      <c r="E12" s="25">
        <v>293413</v>
      </c>
      <c r="F12" s="57">
        <v>80</v>
      </c>
    </row>
    <row r="13" spans="1:6" ht="15" customHeight="1" x14ac:dyDescent="0.3">
      <c r="A13" s="34">
        <f t="shared" si="0"/>
        <v>7</v>
      </c>
      <c r="B13" s="99" t="s">
        <v>49</v>
      </c>
      <c r="C13" s="99"/>
      <c r="D13" s="25">
        <v>-13535</v>
      </c>
      <c r="E13" s="25">
        <v>-1904</v>
      </c>
      <c r="F13" s="57">
        <v>90</v>
      </c>
    </row>
    <row r="14" spans="1:6" ht="22.5" customHeight="1" x14ac:dyDescent="0.3">
      <c r="A14" s="35" t="s">
        <v>134</v>
      </c>
      <c r="B14" s="100" t="s">
        <v>75</v>
      </c>
      <c r="C14" s="100"/>
      <c r="D14" s="37">
        <f>SUM(D9,D10,D11,D12,D13,)</f>
        <v>-20431</v>
      </c>
      <c r="E14" s="37">
        <f>SUM(E9,E10,E11,E12,E13,)</f>
        <v>361477</v>
      </c>
      <c r="F14" s="57">
        <v>240</v>
      </c>
    </row>
    <row r="15" spans="1:6" ht="15" customHeight="1" x14ac:dyDescent="0.3">
      <c r="A15" s="34" t="s">
        <v>135</v>
      </c>
      <c r="B15" s="98" t="s">
        <v>50</v>
      </c>
      <c r="C15" s="98"/>
      <c r="D15" s="25">
        <v>-25465</v>
      </c>
      <c r="E15" s="25">
        <v>0</v>
      </c>
      <c r="F15" s="57">
        <v>250</v>
      </c>
    </row>
    <row r="16" spans="1:6" ht="30" customHeight="1" x14ac:dyDescent="0.3">
      <c r="A16" s="35" t="s">
        <v>136</v>
      </c>
      <c r="B16" s="100" t="s">
        <v>76</v>
      </c>
      <c r="C16" s="100"/>
      <c r="D16" s="37">
        <f>SUM(D14,D15)</f>
        <v>-45896</v>
      </c>
      <c r="E16" s="37">
        <f>SUM(E14,E15)</f>
        <v>361477</v>
      </c>
      <c r="F16" s="57">
        <v>260</v>
      </c>
    </row>
    <row r="17" spans="1:6" ht="24" customHeight="1" thickBot="1" x14ac:dyDescent="0.35">
      <c r="A17" s="38">
        <v>11</v>
      </c>
      <c r="B17" s="101" t="s">
        <v>51</v>
      </c>
      <c r="C17" s="101"/>
      <c r="D17" s="29">
        <f>SUM(D16,)</f>
        <v>-45896</v>
      </c>
      <c r="E17" s="29">
        <f>SUM(E16,)</f>
        <v>361477</v>
      </c>
      <c r="F17" s="57">
        <v>290</v>
      </c>
    </row>
    <row r="18" spans="1:6" ht="15" customHeight="1" thickTop="1" x14ac:dyDescent="0.3">
      <c r="D18" s="21" t="str">
        <f>IF($D$17&lt;&gt;Pasīvs!$D$8,CONCATENATE("PZA nesakrīt ar bilanci par ",$D$17-Pasīvs!$D$8," EUR"),"")</f>
        <v/>
      </c>
      <c r="E18" s="20" t="str">
        <f>IF($E$17&lt;&gt;Pasīvs!$E$8,CONCATENATE("PZA nesakrīt ar bilanci par ",$E$17-Pasīvs!$E$8," EUR"),"")</f>
        <v/>
      </c>
    </row>
    <row r="19" spans="1:6" ht="15" customHeight="1" x14ac:dyDescent="0.3">
      <c r="A19" s="99" t="str">
        <f>CONCATENATE("Pielikums no ",Saturs!$I$18,"."," līdz ",Saturs!$I$20-1,"."," lapai ir neatņemama šī finanšu pārskata sastāvdaļa.")</f>
        <v>Pielikums no 9. līdz 20. lapai ir neatņemama šī finanšu pārskata sastāvdaļa.</v>
      </c>
      <c r="B19" s="99"/>
      <c r="C19" s="99"/>
      <c r="D19" s="99"/>
      <c r="E19" s="99"/>
    </row>
    <row r="20" spans="1:6" ht="15" customHeight="1" x14ac:dyDescent="0.3">
      <c r="B20" s="8"/>
      <c r="C20" s="8"/>
      <c r="D20" s="8"/>
      <c r="E20" s="8"/>
    </row>
    <row r="21" spans="1:6" ht="15" customHeight="1" x14ac:dyDescent="0.3">
      <c r="A21" s="1" t="s">
        <v>56</v>
      </c>
    </row>
    <row r="22" spans="1:6" ht="15" customHeight="1" x14ac:dyDescent="0.3">
      <c r="A22" s="1" t="str">
        <f>IF(Info!$B$12="","",Info!$B$12)</f>
        <v>Aivars Pudāns - valdes loceklis</v>
      </c>
    </row>
    <row r="23" spans="1:6" ht="15" customHeight="1" x14ac:dyDescent="0.25">
      <c r="A23" s="1"/>
      <c r="C23" s="50" t="str">
        <f>IF($A$22="","","paraksts")</f>
        <v>paraksts</v>
      </c>
      <c r="D23" s="51"/>
    </row>
    <row r="24" spans="1:6" ht="15" customHeight="1" x14ac:dyDescent="0.3">
      <c r="A24" s="1"/>
    </row>
  </sheetData>
  <customSheetViews>
    <customSheetView guid="{B74F9DDE-709A-4814-BA4A-30104F40145A}" showPageBreaks="1" printArea="1" view="pageBreakPreview">
      <selection sqref="A1:E1"/>
      <pageMargins left="0.98425196850393704" right="0.59055118110236227" top="1.1811023622047245" bottom="0.78740157480314965" header="0.31496062992125984" footer="0.31496062992125984"/>
      <pageSetup paperSize="9" firstPageNumber="6"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6">
    <mergeCell ref="B6:C6"/>
    <mergeCell ref="B13:C13"/>
    <mergeCell ref="B7:C7"/>
    <mergeCell ref="A19:E19"/>
    <mergeCell ref="F1:F2"/>
    <mergeCell ref="B16:C16"/>
    <mergeCell ref="B17:C17"/>
    <mergeCell ref="B14:C14"/>
    <mergeCell ref="B15:C15"/>
    <mergeCell ref="B11:C11"/>
    <mergeCell ref="B12:C12"/>
    <mergeCell ref="B2:E2"/>
    <mergeCell ref="B8:C8"/>
    <mergeCell ref="B9:C9"/>
    <mergeCell ref="B10:C10"/>
    <mergeCell ref="A1:E1"/>
  </mergeCells>
  <conditionalFormatting sqref="C23">
    <cfRule type="cellIs" dxfId="19" priority="3" stopIfTrue="1" operator="equal">
      <formula>"paraksts"</formula>
    </cfRule>
  </conditionalFormatting>
  <pageMargins left="0.98425196850393704" right="0.59055118110236227" top="1.1811023622047245" bottom="0.78740157480314965" header="0.31496062992125984" footer="0.31496062992125984"/>
  <pageSetup paperSize="9" firstPageNumber="8" orientation="portrait" blackAndWhite="1" useFirstPageNumber="1" r:id="rId2"/>
  <headerFooter>
    <oddHeader>&amp;L&amp;"Times New Roman,Regular"&amp;13SIA "AADSO"
Juridiskā adrese: Ģimnāzijas iela 28-2, Daugavpils
Vienotais reģistrācijas numurs: 
LV41503029988&amp;R&amp;"Times New Roman,Regular"&amp;12 &amp;14 &amp;13 2021.gada pārskats</oddHeader>
    <oddFooter>&amp;C&amp;P</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42"/>
  <sheetViews>
    <sheetView view="pageBreakPreview" topLeftCell="A22" zoomScaleNormal="100" zoomScaleSheetLayoutView="100" workbookViewId="0">
      <selection activeCell="D23" sqref="D23"/>
    </sheetView>
  </sheetViews>
  <sheetFormatPr defaultColWidth="9.109375" defaultRowHeight="15" customHeight="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16384" width="9.109375" style="4"/>
  </cols>
  <sheetData>
    <row r="1" spans="1:6" ht="18" customHeight="1" x14ac:dyDescent="0.3">
      <c r="A1" s="88" t="s">
        <v>174</v>
      </c>
      <c r="B1" s="88"/>
      <c r="C1" s="88"/>
      <c r="D1" s="88"/>
      <c r="E1" s="88"/>
      <c r="F1" s="97" t="s">
        <v>105</v>
      </c>
    </row>
    <row r="2" spans="1:6" ht="15" customHeight="1" x14ac:dyDescent="0.3">
      <c r="A2" s="87" t="s">
        <v>173</v>
      </c>
      <c r="B2" s="87"/>
      <c r="C2" s="87"/>
      <c r="D2" s="87"/>
      <c r="E2" s="87"/>
      <c r="F2" s="97"/>
    </row>
    <row r="4" spans="1:6" ht="15" customHeight="1" x14ac:dyDescent="0.3">
      <c r="D4" s="23">
        <v>2022</v>
      </c>
      <c r="E4" s="23">
        <v>2021</v>
      </c>
    </row>
    <row r="5" spans="1:6" ht="15" customHeight="1" x14ac:dyDescent="0.3">
      <c r="D5" s="15" t="str">
        <f>[1]Info!$J$8</f>
        <v>EUR</v>
      </c>
      <c r="E5" s="15" t="str">
        <f>[1]Info!$J$8</f>
        <v>EUR</v>
      </c>
    </row>
    <row r="6" spans="1:6" ht="15" customHeight="1" x14ac:dyDescent="0.3">
      <c r="A6" s="24" t="s">
        <v>57</v>
      </c>
      <c r="B6" s="79" t="s">
        <v>172</v>
      </c>
      <c r="C6" s="79"/>
      <c r="F6" s="57">
        <v>10</v>
      </c>
    </row>
    <row r="7" spans="1:6" ht="15" customHeight="1" x14ac:dyDescent="0.3">
      <c r="A7" s="39">
        <v>1</v>
      </c>
      <c r="B7" s="99" t="s">
        <v>75</v>
      </c>
      <c r="C7" s="99"/>
      <c r="D7" s="27">
        <f>'PZA(IF)'!D17</f>
        <v>-45896</v>
      </c>
      <c r="E7" s="27">
        <f>'PZA(IF)'!E17</f>
        <v>361477</v>
      </c>
      <c r="F7" s="57">
        <v>20</v>
      </c>
    </row>
    <row r="8" spans="1:6" ht="15" customHeight="1" x14ac:dyDescent="0.3">
      <c r="A8" s="81"/>
      <c r="B8" s="103" t="s">
        <v>169</v>
      </c>
      <c r="C8" s="103"/>
      <c r="D8" s="26"/>
      <c r="E8" s="26"/>
      <c r="F8" s="57">
        <v>30</v>
      </c>
    </row>
    <row r="9" spans="1:6" ht="15" customHeight="1" x14ac:dyDescent="0.3">
      <c r="A9" s="81"/>
      <c r="B9" s="99" t="s">
        <v>171</v>
      </c>
      <c r="C9" s="99"/>
      <c r="D9" s="25">
        <f>P_Aktīvs!H66+P_Aktīvs!H48+P_Aktīvs!H28</f>
        <v>214129</v>
      </c>
      <c r="E9" s="25">
        <v>393966</v>
      </c>
      <c r="F9" s="57">
        <v>40</v>
      </c>
    </row>
    <row r="10" spans="1:6" ht="15" customHeight="1" x14ac:dyDescent="0.3">
      <c r="A10" s="81"/>
      <c r="B10" s="98" t="s">
        <v>185</v>
      </c>
      <c r="C10" s="98"/>
      <c r="D10" s="25"/>
      <c r="E10" s="25"/>
      <c r="F10" s="57">
        <v>70</v>
      </c>
    </row>
    <row r="11" spans="1:6" ht="30" customHeight="1" x14ac:dyDescent="0.3">
      <c r="A11" s="81"/>
      <c r="B11" s="98" t="s">
        <v>186</v>
      </c>
      <c r="C11" s="98"/>
      <c r="D11" s="25"/>
      <c r="E11" s="25"/>
      <c r="F11" s="57">
        <v>110</v>
      </c>
    </row>
    <row r="12" spans="1:6" ht="30" customHeight="1" x14ac:dyDescent="0.3">
      <c r="A12" s="39">
        <f>A7+1</f>
        <v>2</v>
      </c>
      <c r="B12" s="98" t="s">
        <v>170</v>
      </c>
      <c r="C12" s="98"/>
      <c r="D12" s="27">
        <f>SUM(D9:D11)+D7</f>
        <v>168233</v>
      </c>
      <c r="E12" s="27">
        <f>SUM(E9:E11)+E7</f>
        <v>755443</v>
      </c>
      <c r="F12" s="57">
        <v>130</v>
      </c>
    </row>
    <row r="13" spans="1:6" ht="15" customHeight="1" x14ac:dyDescent="0.3">
      <c r="A13" s="81"/>
      <c r="B13" s="103" t="s">
        <v>169</v>
      </c>
      <c r="C13" s="103"/>
      <c r="D13" s="26"/>
      <c r="E13" s="26"/>
      <c r="F13" s="57">
        <v>140</v>
      </c>
    </row>
    <row r="14" spans="1:6" ht="15" customHeight="1" x14ac:dyDescent="0.3">
      <c r="A14" s="81"/>
      <c r="B14" s="98" t="s">
        <v>168</v>
      </c>
      <c r="C14" s="98"/>
      <c r="D14" s="25">
        <f>Aktīvs!E30-Aktīvs!D30</f>
        <v>-110190</v>
      </c>
      <c r="E14" s="25">
        <v>-75740</v>
      </c>
      <c r="F14" s="57">
        <v>150</v>
      </c>
    </row>
    <row r="15" spans="1:6" ht="15" customHeight="1" x14ac:dyDescent="0.3">
      <c r="A15" s="81"/>
      <c r="B15" s="99" t="s">
        <v>167</v>
      </c>
      <c r="C15" s="99"/>
      <c r="D15" s="25">
        <f>Aktīvs!E24-Aktīvs!D24</f>
        <v>-13530</v>
      </c>
      <c r="E15" s="25">
        <v>-39469</v>
      </c>
      <c r="F15" s="57">
        <v>160</v>
      </c>
    </row>
    <row r="16" spans="1:6" ht="30" customHeight="1" x14ac:dyDescent="0.3">
      <c r="A16" s="81"/>
      <c r="B16" s="98" t="s">
        <v>166</v>
      </c>
      <c r="C16" s="98"/>
      <c r="D16" s="25">
        <f>Pasīvs!D13+Pasīvs!D20-Pasīvs!E13-Pasīvs!E20+25465</f>
        <v>235865</v>
      </c>
      <c r="E16" s="25">
        <v>-280337</v>
      </c>
      <c r="F16" s="57">
        <v>170</v>
      </c>
    </row>
    <row r="17" spans="1:6" ht="15" customHeight="1" x14ac:dyDescent="0.3">
      <c r="A17" s="80">
        <f>A12+1</f>
        <v>3</v>
      </c>
      <c r="B17" s="100" t="s">
        <v>165</v>
      </c>
      <c r="C17" s="100"/>
      <c r="D17" s="27">
        <f>SUM(D14:D16)+D12</f>
        <v>280378</v>
      </c>
      <c r="E17" s="27">
        <f>SUM(E14:E16)+E12</f>
        <v>359897</v>
      </c>
      <c r="F17" s="57">
        <v>180</v>
      </c>
    </row>
    <row r="18" spans="1:6" ht="15" customHeight="1" x14ac:dyDescent="0.3">
      <c r="A18" s="39"/>
      <c r="B18" s="99" t="s">
        <v>164</v>
      </c>
      <c r="C18" s="99"/>
      <c r="D18" s="25">
        <v>-25465</v>
      </c>
      <c r="E18" s="25"/>
      <c r="F18" s="57">
        <v>200</v>
      </c>
    </row>
    <row r="19" spans="1:6" ht="15" customHeight="1" x14ac:dyDescent="0.3">
      <c r="A19" s="80">
        <f>A18+1</f>
        <v>1</v>
      </c>
      <c r="B19" s="93" t="s">
        <v>163</v>
      </c>
      <c r="C19" s="93"/>
      <c r="D19" s="27">
        <f>SUM(D17:D18)</f>
        <v>254913</v>
      </c>
      <c r="E19" s="27">
        <f>SUM(E17:E18)</f>
        <v>359897</v>
      </c>
      <c r="F19" s="57">
        <v>210</v>
      </c>
    </row>
    <row r="20" spans="1:6" ht="15" customHeight="1" x14ac:dyDescent="0.3">
      <c r="A20" s="81"/>
      <c r="B20" s="16"/>
      <c r="C20" s="16"/>
      <c r="D20" s="28"/>
      <c r="E20" s="28"/>
      <c r="F20" s="57"/>
    </row>
    <row r="21" spans="1:6" ht="15" customHeight="1" x14ac:dyDescent="0.3">
      <c r="A21" s="24" t="s">
        <v>58</v>
      </c>
      <c r="B21" s="79" t="s">
        <v>162</v>
      </c>
      <c r="C21" s="79"/>
      <c r="D21" s="28"/>
      <c r="E21" s="28"/>
      <c r="F21" s="57">
        <v>220</v>
      </c>
    </row>
    <row r="22" spans="1:6" ht="15" customHeight="1" x14ac:dyDescent="0.3">
      <c r="A22" s="39" t="s">
        <v>128</v>
      </c>
      <c r="B22" s="99" t="s">
        <v>161</v>
      </c>
      <c r="C22" s="99"/>
      <c r="D22" s="25">
        <f>-43015</f>
        <v>-43015</v>
      </c>
      <c r="E22" s="25">
        <v>-310620</v>
      </c>
      <c r="F22" s="57">
        <v>250</v>
      </c>
    </row>
    <row r="23" spans="1:6" ht="15" customHeight="1" x14ac:dyDescent="0.3">
      <c r="A23" s="39" t="s">
        <v>129</v>
      </c>
      <c r="B23" s="99" t="s">
        <v>160</v>
      </c>
      <c r="C23" s="99"/>
      <c r="D23" s="25"/>
      <c r="E23" s="25">
        <v>0</v>
      </c>
      <c r="F23" s="57">
        <v>260</v>
      </c>
    </row>
    <row r="24" spans="1:6" ht="15" customHeight="1" x14ac:dyDescent="0.3">
      <c r="A24" s="80"/>
      <c r="B24" s="93" t="s">
        <v>159</v>
      </c>
      <c r="C24" s="93"/>
      <c r="D24" s="27">
        <f>SUM(D22:D23)</f>
        <v>-43015</v>
      </c>
      <c r="E24" s="27">
        <f>SUM(E22:E23)</f>
        <v>-310620</v>
      </c>
      <c r="F24" s="57">
        <v>310</v>
      </c>
    </row>
    <row r="25" spans="1:6" ht="15" customHeight="1" x14ac:dyDescent="0.3">
      <c r="A25" s="79"/>
      <c r="B25" s="78"/>
      <c r="C25" s="78"/>
      <c r="D25" s="28"/>
      <c r="E25" s="28"/>
      <c r="F25" s="57"/>
    </row>
    <row r="26" spans="1:6" ht="15" customHeight="1" x14ac:dyDescent="0.3">
      <c r="A26" s="24" t="s">
        <v>59</v>
      </c>
      <c r="B26" s="79" t="s">
        <v>158</v>
      </c>
      <c r="C26" s="79"/>
      <c r="D26" s="28"/>
      <c r="E26" s="28"/>
      <c r="F26" s="57">
        <v>320</v>
      </c>
    </row>
    <row r="27" spans="1:6" ht="15" customHeight="1" x14ac:dyDescent="0.3">
      <c r="A27" s="39" t="s">
        <v>128</v>
      </c>
      <c r="B27" s="98" t="s">
        <v>157</v>
      </c>
      <c r="C27" s="98"/>
      <c r="D27" s="25">
        <v>-180739</v>
      </c>
      <c r="E27" s="25"/>
      <c r="F27" s="57">
        <v>380</v>
      </c>
    </row>
    <row r="28" spans="1:6" ht="0.6" customHeight="1" x14ac:dyDescent="0.3">
      <c r="A28" s="39">
        <v>2</v>
      </c>
      <c r="B28" s="102" t="s">
        <v>191</v>
      </c>
      <c r="C28" s="102"/>
      <c r="D28" s="25"/>
      <c r="E28" s="25"/>
      <c r="F28" s="57"/>
    </row>
    <row r="29" spans="1:6" ht="15" customHeight="1" x14ac:dyDescent="0.3">
      <c r="A29" s="80"/>
      <c r="B29" s="93" t="s">
        <v>156</v>
      </c>
      <c r="C29" s="93"/>
      <c r="D29" s="27">
        <f>SUM(D27:D28)</f>
        <v>-180739</v>
      </c>
      <c r="E29" s="27">
        <f>SUM(E27:E27)</f>
        <v>0</v>
      </c>
      <c r="F29" s="57">
        <v>390</v>
      </c>
    </row>
    <row r="30" spans="1:6" ht="15" customHeight="1" x14ac:dyDescent="0.3">
      <c r="A30" s="79"/>
      <c r="B30" s="78"/>
      <c r="C30" s="78"/>
      <c r="D30" s="28"/>
      <c r="E30" s="28"/>
      <c r="F30" s="57"/>
    </row>
    <row r="31" spans="1:6" ht="15" customHeight="1" x14ac:dyDescent="0.3">
      <c r="A31" s="24" t="s">
        <v>60</v>
      </c>
      <c r="B31" s="79" t="s">
        <v>155</v>
      </c>
      <c r="C31" s="79"/>
      <c r="D31" s="32">
        <v>0</v>
      </c>
      <c r="E31" s="32">
        <v>0</v>
      </c>
      <c r="F31" s="57">
        <v>400</v>
      </c>
    </row>
    <row r="32" spans="1:6" ht="9.9" customHeight="1" x14ac:dyDescent="0.3">
      <c r="D32" s="28"/>
      <c r="E32" s="28"/>
      <c r="F32" s="57"/>
    </row>
    <row r="33" spans="1:6" ht="15" customHeight="1" x14ac:dyDescent="0.3">
      <c r="A33" s="24" t="s">
        <v>154</v>
      </c>
      <c r="B33" s="79" t="s">
        <v>153</v>
      </c>
      <c r="C33" s="79"/>
      <c r="D33" s="27">
        <f>D19+D24+D29+D31</f>
        <v>31159</v>
      </c>
      <c r="E33" s="27">
        <f>E19+E24+E29+E31</f>
        <v>49277</v>
      </c>
      <c r="F33" s="57">
        <v>410</v>
      </c>
    </row>
    <row r="34" spans="1:6" ht="9.9" customHeight="1" x14ac:dyDescent="0.3">
      <c r="D34" s="28"/>
      <c r="E34" s="28"/>
      <c r="F34" s="57"/>
    </row>
    <row r="35" spans="1:6" ht="15" customHeight="1" x14ac:dyDescent="0.3">
      <c r="A35" s="24" t="s">
        <v>152</v>
      </c>
      <c r="B35" s="79" t="s">
        <v>151</v>
      </c>
      <c r="C35" s="79"/>
      <c r="D35" s="27">
        <f>E36</f>
        <v>1630296</v>
      </c>
      <c r="E35" s="32">
        <v>1581019</v>
      </c>
      <c r="F35" s="57">
        <v>420</v>
      </c>
    </row>
    <row r="36" spans="1:6" ht="15" customHeight="1" x14ac:dyDescent="0.3">
      <c r="A36" s="24" t="s">
        <v>150</v>
      </c>
      <c r="B36" s="79" t="s">
        <v>149</v>
      </c>
      <c r="C36" s="79"/>
      <c r="D36" s="27">
        <f>D35+D33</f>
        <v>1661455</v>
      </c>
      <c r="E36" s="27">
        <f>E35+E33</f>
        <v>1630296</v>
      </c>
      <c r="F36" s="57">
        <v>430</v>
      </c>
    </row>
    <row r="37" spans="1:6" ht="15" customHeight="1" x14ac:dyDescent="0.3">
      <c r="D37" s="21"/>
      <c r="E37" s="20"/>
    </row>
    <row r="39" spans="1:6" ht="15" customHeight="1" x14ac:dyDescent="0.3">
      <c r="A39" s="1"/>
    </row>
    <row r="40" spans="1:6" ht="15" customHeight="1" x14ac:dyDescent="0.3">
      <c r="A40" s="8"/>
      <c r="B40" s="8"/>
      <c r="C40" s="8"/>
      <c r="D40" s="8"/>
      <c r="E40" s="8"/>
    </row>
    <row r="41" spans="1:6" ht="15" customHeight="1" x14ac:dyDescent="0.3">
      <c r="A41" s="1" t="str">
        <f>IF([1]Info!$B$15="","",[1]Info!$B$15)</f>
        <v>Vārds Uzvārds, valdes loceklis</v>
      </c>
      <c r="D41" s="87" t="s">
        <v>187</v>
      </c>
      <c r="E41" s="87"/>
    </row>
    <row r="42" spans="1:6" ht="15" customHeight="1" x14ac:dyDescent="0.25">
      <c r="A42" s="1"/>
      <c r="C42" s="50" t="str">
        <f>IF($A$41="","","paraksts")</f>
        <v>paraksts</v>
      </c>
      <c r="D42" s="51"/>
    </row>
  </sheetData>
  <mergeCells count="23">
    <mergeCell ref="D41:E41"/>
    <mergeCell ref="A1:E1"/>
    <mergeCell ref="A2:E2"/>
    <mergeCell ref="B7:C7"/>
    <mergeCell ref="B9:C9"/>
    <mergeCell ref="B16:C16"/>
    <mergeCell ref="B10:C10"/>
    <mergeCell ref="B8:C8"/>
    <mergeCell ref="B11:C11"/>
    <mergeCell ref="B12:C12"/>
    <mergeCell ref="B13:C13"/>
    <mergeCell ref="B14:C14"/>
    <mergeCell ref="B15:C15"/>
    <mergeCell ref="B22:C22"/>
    <mergeCell ref="B23:C23"/>
    <mergeCell ref="F1:F2"/>
    <mergeCell ref="B27:C27"/>
    <mergeCell ref="B29:C29"/>
    <mergeCell ref="B24:C24"/>
    <mergeCell ref="B17:C17"/>
    <mergeCell ref="B18:C18"/>
    <mergeCell ref="B19:C19"/>
    <mergeCell ref="B28:C28"/>
  </mergeCells>
  <conditionalFormatting sqref="C42">
    <cfRule type="cellIs" dxfId="18"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4" orientation="portrait" blackAndWhite="1" useFirstPageNumber="1" r:id="rId1"/>
  <headerFooter>
    <oddHeader>&amp;L&amp;"Times New Roman,Regular"&amp;13SIA "AADSO"
Juridiskā adrese: Ģimnāzijas iela 28-2, Daugavpils
Vienotais reģistrācijas numurs: 
LV41503029988&amp;R&amp;"Times New Roman,Regular"&amp;12 &amp;14 &amp;13 2021.gada pārskats</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K75"/>
  <sheetViews>
    <sheetView view="pageBreakPreview" topLeftCell="A43" zoomScaleNormal="100" zoomScaleSheetLayoutView="100" workbookViewId="0">
      <selection activeCell="H67" sqref="H67"/>
    </sheetView>
  </sheetViews>
  <sheetFormatPr defaultColWidth="9.109375" defaultRowHeight="15" customHeight="1" outlineLevelRow="1" outlineLevelCol="1" x14ac:dyDescent="0.3"/>
  <cols>
    <col min="1" max="1" width="5.33203125" style="4" customWidth="1"/>
    <col min="2" max="2" width="10.6640625" style="4" customWidth="1"/>
    <col min="3" max="3" width="10" style="4" customWidth="1"/>
    <col min="4" max="4" width="11" style="4" customWidth="1"/>
    <col min="5" max="5" width="12.88671875" style="4" customWidth="1"/>
    <col min="6" max="8" width="11.6640625" style="4" customWidth="1"/>
    <col min="9" max="9" width="11.6640625" style="47" customWidth="1"/>
    <col min="10" max="10" width="30.109375" style="4" hidden="1" customWidth="1" outlineLevel="1"/>
    <col min="11" max="11" width="9.109375" style="4" collapsed="1"/>
    <col min="12" max="16384" width="9.109375" style="4"/>
  </cols>
  <sheetData>
    <row r="1" spans="1:10" ht="15" customHeight="1" x14ac:dyDescent="0.3">
      <c r="A1" s="45" t="s">
        <v>129</v>
      </c>
      <c r="B1" s="41" t="s">
        <v>89</v>
      </c>
      <c r="C1" s="5"/>
      <c r="D1" s="5"/>
      <c r="E1" s="5"/>
      <c r="F1" s="5"/>
      <c r="G1" s="5"/>
      <c r="H1" s="5"/>
      <c r="I1" s="108"/>
    </row>
    <row r="2" spans="1:10" ht="15" customHeight="1" x14ac:dyDescent="0.3">
      <c r="I2" s="108"/>
    </row>
    <row r="3" spans="1:10" ht="15" customHeight="1" x14ac:dyDescent="0.3">
      <c r="A3" s="42" t="s">
        <v>95</v>
      </c>
      <c r="B3" s="109" t="s">
        <v>90</v>
      </c>
      <c r="C3" s="109"/>
      <c r="D3" s="109"/>
      <c r="E3" s="109"/>
      <c r="F3" s="109"/>
      <c r="G3" s="109"/>
      <c r="H3" s="109"/>
      <c r="I3" s="64"/>
      <c r="J3" s="16" t="s">
        <v>91</v>
      </c>
    </row>
    <row r="4" spans="1:10" ht="15" customHeight="1" x14ac:dyDescent="0.3">
      <c r="B4" s="43" t="s">
        <v>145</v>
      </c>
      <c r="I4" s="63"/>
    </row>
    <row r="5" spans="1:10" ht="15" customHeight="1" x14ac:dyDescent="0.3">
      <c r="B5" s="1"/>
      <c r="H5" s="17" t="s">
        <v>98</v>
      </c>
    </row>
    <row r="6" spans="1:10" ht="15" customHeight="1" x14ac:dyDescent="0.3">
      <c r="B6" s="44" t="str">
        <f>Aktīvs!B7</f>
        <v>Koncesijas, patenti, licences, preču zīmes un tamlīdzīgas tiesības</v>
      </c>
      <c r="H6" s="53" t="str">
        <f>Info!$J$8</f>
        <v>EUR</v>
      </c>
      <c r="I6" s="55"/>
    </row>
    <row r="7" spans="1:10" ht="15" customHeight="1" x14ac:dyDescent="0.3">
      <c r="B7" s="107" t="s">
        <v>111</v>
      </c>
      <c r="C7" s="107"/>
      <c r="D7" s="107"/>
      <c r="E7" s="107"/>
      <c r="F7" s="107"/>
      <c r="G7" s="107"/>
    </row>
    <row r="8" spans="1:10" ht="15" customHeight="1" x14ac:dyDescent="0.3">
      <c r="B8" s="106" t="s">
        <v>103</v>
      </c>
      <c r="C8" s="106"/>
      <c r="D8" s="106"/>
      <c r="E8" s="106"/>
      <c r="F8" s="106"/>
      <c r="G8" s="106"/>
      <c r="H8" s="25">
        <v>85</v>
      </c>
    </row>
    <row r="9" spans="1:10" ht="15" customHeight="1" x14ac:dyDescent="0.3">
      <c r="B9" s="106" t="s">
        <v>104</v>
      </c>
      <c r="C9" s="106"/>
      <c r="D9" s="106"/>
      <c r="E9" s="106"/>
      <c r="F9" s="106"/>
      <c r="G9" s="106"/>
      <c r="H9" s="26">
        <f>H8</f>
        <v>85</v>
      </c>
    </row>
    <row r="10" spans="1:10" ht="15" customHeight="1" x14ac:dyDescent="0.3">
      <c r="B10" s="99" t="s">
        <v>115</v>
      </c>
      <c r="C10" s="99"/>
      <c r="D10" s="99"/>
      <c r="E10" s="99"/>
      <c r="F10" s="99"/>
      <c r="G10" s="99"/>
      <c r="H10" s="25">
        <v>0</v>
      </c>
      <c r="I10" s="55"/>
    </row>
    <row r="11" spans="1:10" ht="15" customHeight="1" x14ac:dyDescent="0.3">
      <c r="B11" s="8" t="s">
        <v>110</v>
      </c>
      <c r="C11" s="8"/>
      <c r="D11" s="8"/>
      <c r="E11" s="8"/>
      <c r="F11" s="8"/>
      <c r="G11" s="8"/>
      <c r="H11" s="21" t="str">
        <f>IF($H$12&lt;&gt;Aktīvs!$E$7,CONCATENATE("Atlikusī vērtība pārskata gada sākumā nesakrīt ar bilanci par ",$H$12-Aktīvs!$E$7," EUR"),"")</f>
        <v/>
      </c>
    </row>
    <row r="12" spans="1:10" ht="15" customHeight="1" x14ac:dyDescent="0.3">
      <c r="B12" s="106" t="s">
        <v>103</v>
      </c>
      <c r="C12" s="106"/>
      <c r="D12" s="106"/>
      <c r="E12" s="106"/>
      <c r="F12" s="106"/>
      <c r="G12" s="106"/>
      <c r="H12" s="26">
        <f>H8</f>
        <v>85</v>
      </c>
    </row>
    <row r="13" spans="1:10" ht="15" customHeight="1" x14ac:dyDescent="0.3">
      <c r="B13" s="106" t="s">
        <v>104</v>
      </c>
      <c r="C13" s="106"/>
      <c r="D13" s="106"/>
      <c r="E13" s="106"/>
      <c r="F13" s="106"/>
      <c r="G13" s="106"/>
      <c r="H13" s="26">
        <f>H9</f>
        <v>85</v>
      </c>
    </row>
    <row r="14" spans="1:10" ht="15" customHeight="1" x14ac:dyDescent="0.3">
      <c r="B14" s="1"/>
      <c r="H14" s="17" t="s">
        <v>98</v>
      </c>
    </row>
    <row r="15" spans="1:10" ht="21" customHeight="1" x14ac:dyDescent="0.25">
      <c r="B15" s="77" t="s">
        <v>146</v>
      </c>
      <c r="I15" s="63"/>
    </row>
    <row r="16" spans="1:10" ht="15" customHeight="1" x14ac:dyDescent="0.3">
      <c r="B16" s="43"/>
      <c r="H16" s="17" t="s">
        <v>98</v>
      </c>
      <c r="J16" s="16"/>
    </row>
    <row r="17" spans="2:9" ht="15" customHeight="1" x14ac:dyDescent="0.3">
      <c r="B17" s="44" t="str">
        <f>Aktīvs!B11</f>
        <v>Nekustamie īpašumi:</v>
      </c>
      <c r="H17" s="53" t="str">
        <f>Info!$J$8</f>
        <v>EUR</v>
      </c>
      <c r="I17" s="55"/>
    </row>
    <row r="18" spans="2:9" ht="15" customHeight="1" x14ac:dyDescent="0.3">
      <c r="B18" s="107" t="s">
        <v>111</v>
      </c>
      <c r="C18" s="107"/>
      <c r="D18" s="107"/>
      <c r="E18" s="107"/>
      <c r="F18" s="107"/>
      <c r="G18" s="107"/>
    </row>
    <row r="19" spans="2:9" ht="15" customHeight="1" x14ac:dyDescent="0.3">
      <c r="B19" s="106" t="s">
        <v>103</v>
      </c>
      <c r="C19" s="106"/>
      <c r="D19" s="106"/>
      <c r="E19" s="106"/>
      <c r="F19" s="106"/>
      <c r="G19" s="106"/>
      <c r="H19" s="25">
        <v>5100847</v>
      </c>
    </row>
    <row r="20" spans="2:9" ht="15" customHeight="1" x14ac:dyDescent="0.3">
      <c r="B20" s="106" t="s">
        <v>104</v>
      </c>
      <c r="C20" s="106"/>
      <c r="D20" s="106"/>
      <c r="E20" s="106"/>
      <c r="F20" s="106"/>
      <c r="G20" s="106"/>
      <c r="H20" s="26">
        <f>H19+H21+H22+H23</f>
        <v>5103647</v>
      </c>
    </row>
    <row r="21" spans="2:9" ht="30" customHeight="1" x14ac:dyDescent="0.3">
      <c r="B21" s="104" t="s">
        <v>112</v>
      </c>
      <c r="C21" s="104"/>
      <c r="D21" s="104"/>
      <c r="E21" s="104"/>
      <c r="F21" s="104"/>
      <c r="G21" s="104"/>
      <c r="H21" s="25">
        <v>2800</v>
      </c>
      <c r="I21" s="55"/>
    </row>
    <row r="22" spans="2:9" ht="15" customHeight="1" x14ac:dyDescent="0.3">
      <c r="B22" s="106" t="s">
        <v>92</v>
      </c>
      <c r="C22" s="106"/>
      <c r="D22" s="106"/>
      <c r="E22" s="106"/>
      <c r="F22" s="106"/>
      <c r="G22" s="106"/>
      <c r="H22" s="25"/>
      <c r="I22" s="55"/>
    </row>
    <row r="23" spans="2:9" ht="15" customHeight="1" x14ac:dyDescent="0.3">
      <c r="B23" s="106" t="s">
        <v>113</v>
      </c>
      <c r="C23" s="106"/>
      <c r="D23" s="106"/>
      <c r="E23" s="106"/>
      <c r="F23" s="106"/>
      <c r="G23" s="106"/>
      <c r="H23" s="25">
        <v>0</v>
      </c>
      <c r="I23" s="55"/>
    </row>
    <row r="24" spans="2:9" ht="15" customHeight="1" x14ac:dyDescent="0.3">
      <c r="B24" s="1"/>
    </row>
    <row r="25" spans="2:9" ht="15" customHeight="1" x14ac:dyDescent="0.3">
      <c r="B25" s="106" t="s">
        <v>114</v>
      </c>
      <c r="C25" s="106"/>
      <c r="D25" s="106"/>
      <c r="E25" s="106"/>
      <c r="F25" s="106"/>
      <c r="G25" s="106"/>
      <c r="H25" s="26"/>
      <c r="I25" s="55"/>
    </row>
    <row r="26" spans="2:9" ht="15" customHeight="1" x14ac:dyDescent="0.3">
      <c r="B26" s="106" t="s">
        <v>103</v>
      </c>
      <c r="C26" s="106"/>
      <c r="D26" s="106"/>
      <c r="E26" s="106"/>
      <c r="F26" s="106"/>
      <c r="G26" s="106"/>
      <c r="H26" s="25">
        <v>3832038</v>
      </c>
      <c r="I26" s="55"/>
    </row>
    <row r="27" spans="2:9" ht="15" customHeight="1" x14ac:dyDescent="0.3">
      <c r="B27" s="106" t="s">
        <v>104</v>
      </c>
      <c r="C27" s="106"/>
      <c r="D27" s="106"/>
      <c r="E27" s="106"/>
      <c r="F27" s="106"/>
      <c r="G27" s="106"/>
      <c r="H27" s="26">
        <f>H26+H28</f>
        <v>3892256</v>
      </c>
      <c r="I27" s="55"/>
    </row>
    <row r="28" spans="2:9" ht="15" customHeight="1" x14ac:dyDescent="0.3">
      <c r="B28" s="99" t="s">
        <v>115</v>
      </c>
      <c r="C28" s="99"/>
      <c r="D28" s="99"/>
      <c r="E28" s="99"/>
      <c r="F28" s="99"/>
      <c r="G28" s="99"/>
      <c r="H28" s="25">
        <v>60218</v>
      </c>
      <c r="I28" s="55"/>
    </row>
    <row r="29" spans="2:9" ht="30" customHeight="1" x14ac:dyDescent="0.3">
      <c r="B29" s="104" t="s">
        <v>116</v>
      </c>
      <c r="C29" s="104"/>
      <c r="D29" s="104"/>
      <c r="E29" s="104"/>
      <c r="F29" s="104"/>
      <c r="G29" s="104"/>
      <c r="H29" s="25">
        <v>0</v>
      </c>
      <c r="I29" s="55"/>
    </row>
    <row r="30" spans="2:9" ht="15" customHeight="1" x14ac:dyDescent="0.3">
      <c r="B30" s="8" t="s">
        <v>110</v>
      </c>
      <c r="C30" s="8"/>
      <c r="D30" s="8"/>
      <c r="E30" s="8"/>
      <c r="F30" s="8"/>
      <c r="G30" s="8"/>
      <c r="H30" s="21"/>
    </row>
    <row r="31" spans="2:9" ht="15" customHeight="1" x14ac:dyDescent="0.3">
      <c r="B31" s="106" t="s">
        <v>103</v>
      </c>
      <c r="C31" s="106"/>
      <c r="D31" s="106"/>
      <c r="E31" s="106"/>
      <c r="F31" s="106"/>
      <c r="G31" s="106"/>
      <c r="H31" s="26">
        <f>H19-H26</f>
        <v>1268809</v>
      </c>
    </row>
    <row r="32" spans="2:9" ht="15" customHeight="1" x14ac:dyDescent="0.3">
      <c r="B32" s="106" t="s">
        <v>104</v>
      </c>
      <c r="C32" s="106"/>
      <c r="D32" s="106"/>
      <c r="E32" s="106"/>
      <c r="F32" s="106"/>
      <c r="G32" s="106"/>
      <c r="H32" s="26">
        <f>H20-H27</f>
        <v>1211391</v>
      </c>
    </row>
    <row r="33" spans="2:10" ht="15" customHeight="1" x14ac:dyDescent="0.3">
      <c r="B33" s="60"/>
      <c r="C33" s="60"/>
      <c r="D33" s="60"/>
      <c r="E33" s="60"/>
      <c r="F33" s="60"/>
      <c r="G33" s="60"/>
      <c r="H33" s="26"/>
    </row>
    <row r="34" spans="2:10" ht="15" customHeight="1" outlineLevel="1" x14ac:dyDescent="0.3">
      <c r="B34" s="61" t="s">
        <v>88</v>
      </c>
      <c r="I34" s="55"/>
    </row>
    <row r="35" spans="2:10" ht="15" customHeight="1" outlineLevel="1" x14ac:dyDescent="0.3">
      <c r="B35" s="105"/>
      <c r="C35" s="105"/>
      <c r="D35" s="105"/>
      <c r="E35" s="105"/>
      <c r="F35" s="105"/>
      <c r="G35" s="105"/>
      <c r="H35" s="105"/>
      <c r="I35" s="55"/>
      <c r="J35" s="16"/>
    </row>
    <row r="36" spans="2:10" ht="15" customHeight="1" x14ac:dyDescent="0.3">
      <c r="B36" s="1"/>
      <c r="H36" s="17" t="s">
        <v>98</v>
      </c>
    </row>
    <row r="37" spans="2:10" ht="15" customHeight="1" x14ac:dyDescent="0.3">
      <c r="B37" s="44" t="str">
        <f>Aktīvs!B14</f>
        <v>Tehnoloģiskās iekārtas un ierīces</v>
      </c>
      <c r="H37" s="53" t="str">
        <f>Info!$J$8</f>
        <v>EUR</v>
      </c>
      <c r="I37" s="55"/>
    </row>
    <row r="38" spans="2:10" ht="15" customHeight="1" x14ac:dyDescent="0.3">
      <c r="B38" s="107" t="s">
        <v>111</v>
      </c>
      <c r="C38" s="107"/>
      <c r="D38" s="107"/>
      <c r="E38" s="107"/>
      <c r="F38" s="107"/>
      <c r="G38" s="107"/>
    </row>
    <row r="39" spans="2:10" ht="15" customHeight="1" x14ac:dyDescent="0.3">
      <c r="B39" s="106" t="s">
        <v>103</v>
      </c>
      <c r="C39" s="106"/>
      <c r="D39" s="106"/>
      <c r="E39" s="106"/>
      <c r="F39" s="106"/>
      <c r="G39" s="106"/>
      <c r="H39" s="25">
        <v>4930437</v>
      </c>
    </row>
    <row r="40" spans="2:10" ht="15" customHeight="1" x14ac:dyDescent="0.3">
      <c r="B40" s="106" t="s">
        <v>104</v>
      </c>
      <c r="C40" s="106"/>
      <c r="D40" s="106"/>
      <c r="E40" s="106"/>
      <c r="F40" s="106"/>
      <c r="G40" s="106"/>
      <c r="H40" s="26">
        <f>H39+H41+H42+H43</f>
        <v>4972237</v>
      </c>
    </row>
    <row r="41" spans="2:10" ht="30" customHeight="1" x14ac:dyDescent="0.3">
      <c r="B41" s="104" t="s">
        <v>112</v>
      </c>
      <c r="C41" s="104"/>
      <c r="D41" s="104"/>
      <c r="E41" s="104"/>
      <c r="F41" s="104"/>
      <c r="G41" s="104"/>
      <c r="H41" s="25">
        <v>41800</v>
      </c>
      <c r="I41" s="55"/>
    </row>
    <row r="42" spans="2:10" ht="15" customHeight="1" x14ac:dyDescent="0.3">
      <c r="B42" s="106" t="s">
        <v>92</v>
      </c>
      <c r="C42" s="106"/>
      <c r="D42" s="106"/>
      <c r="E42" s="106"/>
      <c r="F42" s="106"/>
      <c r="G42" s="106"/>
      <c r="H42" s="25"/>
      <c r="I42" s="55"/>
    </row>
    <row r="43" spans="2:10" ht="15" customHeight="1" x14ac:dyDescent="0.3">
      <c r="B43" s="106" t="s">
        <v>113</v>
      </c>
      <c r="C43" s="106"/>
      <c r="D43" s="106"/>
      <c r="E43" s="106"/>
      <c r="F43" s="106"/>
      <c r="G43" s="106"/>
      <c r="H43" s="25">
        <v>0</v>
      </c>
      <c r="I43" s="55"/>
    </row>
    <row r="44" spans="2:10" ht="15" customHeight="1" x14ac:dyDescent="0.3">
      <c r="B44" s="1"/>
    </row>
    <row r="45" spans="2:10" ht="15" customHeight="1" x14ac:dyDescent="0.3">
      <c r="B45" s="106" t="s">
        <v>114</v>
      </c>
      <c r="C45" s="106"/>
      <c r="D45" s="106"/>
      <c r="E45" s="106"/>
      <c r="F45" s="106"/>
      <c r="G45" s="106"/>
      <c r="H45" s="26"/>
      <c r="I45" s="55"/>
    </row>
    <row r="46" spans="2:10" ht="15" customHeight="1" x14ac:dyDescent="0.3">
      <c r="B46" s="106" t="s">
        <v>103</v>
      </c>
      <c r="C46" s="106"/>
      <c r="D46" s="106"/>
      <c r="E46" s="106"/>
      <c r="F46" s="106"/>
      <c r="G46" s="106"/>
      <c r="H46" s="25">
        <v>3064444</v>
      </c>
      <c r="I46" s="55"/>
    </row>
    <row r="47" spans="2:10" ht="15" customHeight="1" x14ac:dyDescent="0.3">
      <c r="B47" s="106" t="s">
        <v>104</v>
      </c>
      <c r="C47" s="106"/>
      <c r="D47" s="106"/>
      <c r="E47" s="106"/>
      <c r="F47" s="106"/>
      <c r="G47" s="106"/>
      <c r="H47" s="26">
        <f>H46+H48+H49</f>
        <v>3217595</v>
      </c>
      <c r="I47" s="55"/>
    </row>
    <row r="48" spans="2:10" ht="15" customHeight="1" x14ac:dyDescent="0.3">
      <c r="B48" s="99" t="s">
        <v>115</v>
      </c>
      <c r="C48" s="99"/>
      <c r="D48" s="99"/>
      <c r="E48" s="99"/>
      <c r="F48" s="99"/>
      <c r="G48" s="99"/>
      <c r="H48" s="25">
        <v>153151</v>
      </c>
      <c r="I48" s="55"/>
    </row>
    <row r="49" spans="2:9" ht="30" customHeight="1" x14ac:dyDescent="0.3">
      <c r="B49" s="104" t="s">
        <v>116</v>
      </c>
      <c r="C49" s="104"/>
      <c r="D49" s="104"/>
      <c r="E49" s="104"/>
      <c r="F49" s="104"/>
      <c r="G49" s="104"/>
      <c r="H49" s="25"/>
      <c r="I49" s="55"/>
    </row>
    <row r="50" spans="2:9" ht="15" customHeight="1" x14ac:dyDescent="0.3">
      <c r="B50" s="55"/>
      <c r="C50" s="47"/>
      <c r="D50" s="47"/>
      <c r="E50" s="47"/>
      <c r="F50" s="47"/>
      <c r="G50" s="47"/>
    </row>
    <row r="51" spans="2:9" ht="15" customHeight="1" x14ac:dyDescent="0.3">
      <c r="B51" s="8" t="s">
        <v>110</v>
      </c>
      <c r="C51" s="8"/>
      <c r="D51" s="8"/>
      <c r="E51" s="8"/>
      <c r="F51" s="8"/>
      <c r="G51" s="8"/>
      <c r="H51" s="21" t="str">
        <f>IF($H$52&lt;&gt;Aktīvs!$E$14,CONCATENATE("Atlikusī vērtība pārskata gada sākumā nesakrīt ar bilanci par ",$H$52-Aktīvs!$E$14," EUR"),"")</f>
        <v/>
      </c>
    </row>
    <row r="52" spans="2:9" ht="15" customHeight="1" x14ac:dyDescent="0.3">
      <c r="B52" s="106" t="s">
        <v>103</v>
      </c>
      <c r="C52" s="106"/>
      <c r="D52" s="106"/>
      <c r="E52" s="106"/>
      <c r="F52" s="106"/>
      <c r="G52" s="106"/>
      <c r="H52" s="26">
        <f>H39-H46</f>
        <v>1865993</v>
      </c>
    </row>
    <row r="53" spans="2:9" ht="15" customHeight="1" x14ac:dyDescent="0.3">
      <c r="B53" s="106" t="s">
        <v>104</v>
      </c>
      <c r="C53" s="106"/>
      <c r="D53" s="106"/>
      <c r="E53" s="106"/>
      <c r="F53" s="106"/>
      <c r="G53" s="106"/>
      <c r="H53" s="26">
        <f>H40-H47</f>
        <v>1754642</v>
      </c>
    </row>
    <row r="54" spans="2:9" ht="15" customHeight="1" x14ac:dyDescent="0.3">
      <c r="B54" s="1"/>
      <c r="H54" s="17" t="s">
        <v>98</v>
      </c>
    </row>
    <row r="55" spans="2:9" ht="15" customHeight="1" x14ac:dyDescent="0.3">
      <c r="B55" s="44" t="str">
        <f>Aktīvs!B15</f>
        <v>Pārējie pamatlīdzekļi un inventārs</v>
      </c>
      <c r="H55" s="53" t="str">
        <f>Info!$J$8</f>
        <v>EUR</v>
      </c>
      <c r="I55" s="55"/>
    </row>
    <row r="56" spans="2:9" ht="15" customHeight="1" x14ac:dyDescent="0.3">
      <c r="B56" s="107" t="s">
        <v>111</v>
      </c>
      <c r="C56" s="107"/>
      <c r="D56" s="107"/>
      <c r="E56" s="107"/>
      <c r="F56" s="107"/>
      <c r="G56" s="107"/>
    </row>
    <row r="57" spans="2:9" ht="15" customHeight="1" x14ac:dyDescent="0.3">
      <c r="B57" s="106" t="s">
        <v>103</v>
      </c>
      <c r="C57" s="106"/>
      <c r="D57" s="106"/>
      <c r="E57" s="106"/>
      <c r="F57" s="106"/>
      <c r="G57" s="106"/>
      <c r="H57" s="25">
        <v>26486</v>
      </c>
    </row>
    <row r="58" spans="2:9" ht="15" customHeight="1" x14ac:dyDescent="0.3">
      <c r="B58" s="106" t="s">
        <v>104</v>
      </c>
      <c r="C58" s="106"/>
      <c r="D58" s="106"/>
      <c r="E58" s="106"/>
      <c r="F58" s="106"/>
      <c r="G58" s="106"/>
      <c r="H58" s="26">
        <f>H57+H59+H60+H61</f>
        <v>27701</v>
      </c>
    </row>
    <row r="59" spans="2:9" ht="30" customHeight="1" x14ac:dyDescent="0.3">
      <c r="B59" s="104" t="s">
        <v>112</v>
      </c>
      <c r="C59" s="104"/>
      <c r="D59" s="104"/>
      <c r="E59" s="104"/>
      <c r="F59" s="104"/>
      <c r="G59" s="104"/>
      <c r="H59" s="25">
        <v>1215</v>
      </c>
      <c r="I59" s="55"/>
    </row>
    <row r="60" spans="2:9" ht="15" customHeight="1" x14ac:dyDescent="0.3">
      <c r="B60" s="106" t="s">
        <v>92</v>
      </c>
      <c r="C60" s="106"/>
      <c r="D60" s="106"/>
      <c r="E60" s="106"/>
      <c r="F60" s="106"/>
      <c r="G60" s="106"/>
      <c r="H60" s="25">
        <v>0</v>
      </c>
      <c r="I60" s="55"/>
    </row>
    <row r="61" spans="2:9" ht="15" customHeight="1" x14ac:dyDescent="0.3">
      <c r="B61" s="106" t="s">
        <v>113</v>
      </c>
      <c r="C61" s="106"/>
      <c r="D61" s="106"/>
      <c r="E61" s="106"/>
      <c r="F61" s="106"/>
      <c r="G61" s="106"/>
      <c r="H61" s="25">
        <v>0</v>
      </c>
      <c r="I61" s="55"/>
    </row>
    <row r="62" spans="2:9" ht="15" customHeight="1" x14ac:dyDescent="0.3">
      <c r="B62" s="1"/>
    </row>
    <row r="63" spans="2:9" ht="15" customHeight="1" x14ac:dyDescent="0.3">
      <c r="B63" s="106" t="s">
        <v>114</v>
      </c>
      <c r="C63" s="106"/>
      <c r="D63" s="106"/>
      <c r="E63" s="106"/>
      <c r="F63" s="106"/>
      <c r="G63" s="106"/>
      <c r="H63" s="26"/>
      <c r="I63" s="55"/>
    </row>
    <row r="64" spans="2:9" ht="15" customHeight="1" x14ac:dyDescent="0.3">
      <c r="B64" s="106" t="s">
        <v>103</v>
      </c>
      <c r="C64" s="106"/>
      <c r="D64" s="106"/>
      <c r="E64" s="106"/>
      <c r="F64" s="106"/>
      <c r="G64" s="106"/>
      <c r="H64" s="25">
        <v>25262</v>
      </c>
      <c r="I64" s="55"/>
    </row>
    <row r="65" spans="2:10" ht="15" customHeight="1" x14ac:dyDescent="0.3">
      <c r="B65" s="106" t="s">
        <v>104</v>
      </c>
      <c r="C65" s="106"/>
      <c r="D65" s="106"/>
      <c r="E65" s="106"/>
      <c r="F65" s="106"/>
      <c r="G65" s="106"/>
      <c r="H65" s="26">
        <f>H64+H66</f>
        <v>26022</v>
      </c>
      <c r="I65" s="55"/>
    </row>
    <row r="66" spans="2:10" ht="15" customHeight="1" x14ac:dyDescent="0.3">
      <c r="B66" s="99" t="s">
        <v>115</v>
      </c>
      <c r="C66" s="99"/>
      <c r="D66" s="99"/>
      <c r="E66" s="99"/>
      <c r="F66" s="99"/>
      <c r="G66" s="99"/>
      <c r="H66" s="25">
        <v>760</v>
      </c>
      <c r="I66" s="55"/>
    </row>
    <row r="67" spans="2:10" ht="30" customHeight="1" x14ac:dyDescent="0.3">
      <c r="B67" s="104" t="s">
        <v>116</v>
      </c>
      <c r="C67" s="104"/>
      <c r="D67" s="104"/>
      <c r="E67" s="104"/>
      <c r="F67" s="104"/>
      <c r="G67" s="104"/>
      <c r="H67" s="25">
        <v>0</v>
      </c>
      <c r="I67" s="55"/>
    </row>
    <row r="68" spans="2:10" ht="15" customHeight="1" x14ac:dyDescent="0.3">
      <c r="B68" s="56"/>
      <c r="C68" s="56"/>
      <c r="D68" s="56"/>
      <c r="E68" s="56"/>
      <c r="F68" s="56"/>
      <c r="G68" s="56"/>
      <c r="H68" s="56"/>
      <c r="I68" s="55"/>
    </row>
    <row r="69" spans="2:10" ht="15" customHeight="1" x14ac:dyDescent="0.3">
      <c r="B69" s="8" t="s">
        <v>110</v>
      </c>
      <c r="C69" s="8"/>
      <c r="D69" s="8"/>
      <c r="E69" s="8"/>
      <c r="F69" s="8"/>
      <c r="G69" s="8"/>
      <c r="H69" s="21" t="str">
        <f>IF($H$70&lt;&gt;Aktīvs!$E$15,CONCATENATE("Atlikusī vērtība pārskata gada sākumā nesakrīt ar bilanci par ",$H$70-Aktīvs!$E$15," EUR"),"")</f>
        <v/>
      </c>
    </row>
    <row r="70" spans="2:10" ht="15" customHeight="1" x14ac:dyDescent="0.3">
      <c r="B70" s="106" t="s">
        <v>103</v>
      </c>
      <c r="C70" s="106"/>
      <c r="D70" s="106"/>
      <c r="E70" s="106"/>
      <c r="F70" s="106"/>
      <c r="G70" s="106"/>
      <c r="H70" s="26">
        <f>H57-H64</f>
        <v>1224</v>
      </c>
    </row>
    <row r="71" spans="2:10" ht="15" customHeight="1" x14ac:dyDescent="0.3">
      <c r="B71" s="106" t="s">
        <v>104</v>
      </c>
      <c r="C71" s="106"/>
      <c r="D71" s="106"/>
      <c r="E71" s="106"/>
      <c r="F71" s="106"/>
      <c r="G71" s="106"/>
      <c r="H71" s="26">
        <f>H58-H65</f>
        <v>1679</v>
      </c>
    </row>
    <row r="72" spans="2:10" ht="15" customHeight="1" x14ac:dyDescent="0.3">
      <c r="B72" s="56"/>
      <c r="C72" s="56"/>
      <c r="D72" s="56"/>
      <c r="E72" s="56"/>
      <c r="F72" s="56"/>
      <c r="G72" s="56"/>
      <c r="H72" s="21" t="str">
        <f>IF($H$71&lt;&gt;Aktīvs!$D$15,CONCATENATE("Atlikusī vērtība pārskata gada beigās nesakrīt ar bilanci par ",$H$71-Aktīvs!$D$15," EUR"),"")</f>
        <v/>
      </c>
      <c r="I72" s="55"/>
    </row>
    <row r="73" spans="2:10" ht="15" customHeight="1" outlineLevel="1" x14ac:dyDescent="0.3">
      <c r="B73" s="44" t="s">
        <v>88</v>
      </c>
      <c r="I73" s="55"/>
    </row>
    <row r="74" spans="2:10" ht="15" customHeight="1" outlineLevel="1" x14ac:dyDescent="0.3">
      <c r="B74" s="105"/>
      <c r="C74" s="105"/>
      <c r="D74" s="105"/>
      <c r="E74" s="105"/>
      <c r="F74" s="105"/>
      <c r="G74" s="105"/>
      <c r="H74" s="105"/>
      <c r="I74" s="55"/>
      <c r="J74" s="16"/>
    </row>
    <row r="75" spans="2:10" ht="15" customHeight="1" outlineLevel="1" x14ac:dyDescent="0.3">
      <c r="I75" s="55"/>
    </row>
  </sheetData>
  <mergeCells count="49">
    <mergeCell ref="I1:I2"/>
    <mergeCell ref="B3:H3"/>
    <mergeCell ref="B10:G10"/>
    <mergeCell ref="B12:G12"/>
    <mergeCell ref="B13:G13"/>
    <mergeCell ref="B7:G7"/>
    <mergeCell ref="B8:G8"/>
    <mergeCell ref="B9:G9"/>
    <mergeCell ref="B18:G18"/>
    <mergeCell ref="B19:G19"/>
    <mergeCell ref="B20:G20"/>
    <mergeCell ref="B21:G21"/>
    <mergeCell ref="B23:G23"/>
    <mergeCell ref="B47:G47"/>
    <mergeCell ref="B29:G29"/>
    <mergeCell ref="B61:G61"/>
    <mergeCell ref="B22:G22"/>
    <mergeCell ref="B25:G25"/>
    <mergeCell ref="B26:G26"/>
    <mergeCell ref="B28:G28"/>
    <mergeCell ref="B27:G27"/>
    <mergeCell ref="B58:G58"/>
    <mergeCell ref="B52:G52"/>
    <mergeCell ref="B53:G53"/>
    <mergeCell ref="B48:G48"/>
    <mergeCell ref="B59:G59"/>
    <mergeCell ref="B56:G56"/>
    <mergeCell ref="B57:G57"/>
    <mergeCell ref="B63:G63"/>
    <mergeCell ref="B64:G64"/>
    <mergeCell ref="B65:G65"/>
    <mergeCell ref="B31:G31"/>
    <mergeCell ref="B32:G32"/>
    <mergeCell ref="B60:G60"/>
    <mergeCell ref="B43:G43"/>
    <mergeCell ref="B49:G49"/>
    <mergeCell ref="B38:G38"/>
    <mergeCell ref="B39:G39"/>
    <mergeCell ref="B40:G40"/>
    <mergeCell ref="B41:G41"/>
    <mergeCell ref="B42:G42"/>
    <mergeCell ref="B45:G45"/>
    <mergeCell ref="B35:H35"/>
    <mergeCell ref="B46:G46"/>
    <mergeCell ref="B66:G66"/>
    <mergeCell ref="B67:G67"/>
    <mergeCell ref="B74:H74"/>
    <mergeCell ref="B70:G70"/>
    <mergeCell ref="B71:G71"/>
  </mergeCells>
  <conditionalFormatting sqref="H10">
    <cfRule type="cellIs" dxfId="17" priority="35" stopIfTrue="1" operator="equal">
      <formula>"Nesakrīt ar Bilanci!"</formula>
    </cfRule>
  </conditionalFormatting>
  <conditionalFormatting sqref="H8">
    <cfRule type="cellIs" dxfId="16" priority="33" stopIfTrue="1" operator="equal">
      <formula>"Nesakrīt ar Bilanci!"</formula>
    </cfRule>
  </conditionalFormatting>
  <conditionalFormatting sqref="H12">
    <cfRule type="cellIs" dxfId="15" priority="32" stopIfTrue="1" operator="equal">
      <formula>"Nesakrīt ar Bilanci!"</formula>
    </cfRule>
  </conditionalFormatting>
  <conditionalFormatting sqref="H21:H23">
    <cfRule type="cellIs" dxfId="14" priority="25" stopIfTrue="1" operator="equal">
      <formula>"Nesakrīt ar Bilanci!"</formula>
    </cfRule>
  </conditionalFormatting>
  <conditionalFormatting sqref="H26">
    <cfRule type="cellIs" dxfId="13" priority="24" stopIfTrue="1" operator="equal">
      <formula>"Nesakrīt ar Bilanci!"</formula>
    </cfRule>
  </conditionalFormatting>
  <conditionalFormatting sqref="H28:H29">
    <cfRule type="cellIs" dxfId="12" priority="23" stopIfTrue="1" operator="equal">
      <formula>"Nesakrīt ar Bilanci!"</formula>
    </cfRule>
  </conditionalFormatting>
  <conditionalFormatting sqref="H19">
    <cfRule type="cellIs" dxfId="11" priority="21" stopIfTrue="1" operator="equal">
      <formula>"Nesakrīt ar Bilanci!"</formula>
    </cfRule>
  </conditionalFormatting>
  <conditionalFormatting sqref="H31">
    <cfRule type="cellIs" dxfId="10" priority="20" stopIfTrue="1" operator="equal">
      <formula>"Nesakrīt ar Bilanci!"</formula>
    </cfRule>
  </conditionalFormatting>
  <conditionalFormatting sqref="H41:H43">
    <cfRule type="cellIs" dxfId="9" priority="13" stopIfTrue="1" operator="equal">
      <formula>"Nesakrīt ar Bilanci!"</formula>
    </cfRule>
  </conditionalFormatting>
  <conditionalFormatting sqref="H46">
    <cfRule type="cellIs" dxfId="8" priority="12" stopIfTrue="1" operator="equal">
      <formula>"Nesakrīt ar Bilanci!"</formula>
    </cfRule>
  </conditionalFormatting>
  <conditionalFormatting sqref="H48:H49">
    <cfRule type="cellIs" dxfId="7" priority="11" stopIfTrue="1" operator="equal">
      <formula>"Nesakrīt ar Bilanci!"</formula>
    </cfRule>
  </conditionalFormatting>
  <conditionalFormatting sqref="H39">
    <cfRule type="cellIs" dxfId="6" priority="9" stopIfTrue="1" operator="equal">
      <formula>"Nesakrīt ar Bilanci!"</formula>
    </cfRule>
  </conditionalFormatting>
  <conditionalFormatting sqref="H52">
    <cfRule type="cellIs" dxfId="5" priority="8" stopIfTrue="1" operator="equal">
      <formula>"Nesakrīt ar Bilanci!"</formula>
    </cfRule>
  </conditionalFormatting>
  <conditionalFormatting sqref="H59:H61">
    <cfRule type="cellIs" dxfId="4" priority="7" stopIfTrue="1" operator="equal">
      <formula>"Nesakrīt ar Bilanci!"</formula>
    </cfRule>
  </conditionalFormatting>
  <conditionalFormatting sqref="H64">
    <cfRule type="cellIs" dxfId="3" priority="6" stopIfTrue="1" operator="equal">
      <formula>"Nesakrīt ar Bilanci!"</formula>
    </cfRule>
  </conditionalFormatting>
  <conditionalFormatting sqref="H66:H67">
    <cfRule type="cellIs" dxfId="2" priority="5" stopIfTrue="1" operator="equal">
      <formula>"Nesakrīt ar Bilanci!"</formula>
    </cfRule>
  </conditionalFormatting>
  <conditionalFormatting sqref="H57">
    <cfRule type="cellIs" dxfId="1" priority="3" stopIfTrue="1" operator="equal">
      <formula>"Nesakrīt ar Bilanci!"</formula>
    </cfRule>
  </conditionalFormatting>
  <conditionalFormatting sqref="H70">
    <cfRule type="cellIs" dxfId="0" priority="2" stopIfTrue="1" operator="equal">
      <formula>"Nesakrīt ar Bilanci!"</formula>
    </cfRule>
  </conditionalFormatting>
  <pageMargins left="0.98425196850393704" right="0.59055118110236227" top="1.1811023622047245" bottom="0.78740157480314965" header="0.31496062992125984" footer="0.31496062992125984"/>
  <pageSetup paperSize="9" firstPageNumber="26" orientation="portrait" blackAndWhite="1" useFirstPageNumber="1" r:id="rId1"/>
  <headerFooter>
    <oddHeader>&amp;L&amp;"Times New Roman,Regular"&amp;13SIA "AADSO"
Juridiskā adrese: Ģimnāzijas iela 28-2, Daugavpils
Vienotais reģistrācijas numurs: 
LV41503029988&amp;R&amp;"Times New Roman,Regular"&amp;12 &amp;14 &amp;13 2021.gada pārskats</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K20"/>
  <sheetViews>
    <sheetView view="pageBreakPreview" zoomScaleNormal="100" zoomScaleSheetLayoutView="100" workbookViewId="0">
      <selection activeCell="E8" sqref="E8"/>
    </sheetView>
  </sheetViews>
  <sheetFormatPr defaultColWidth="9.109375" defaultRowHeight="15" customHeight="1" outlineLevelCol="1" x14ac:dyDescent="0.3"/>
  <cols>
    <col min="1" max="1" width="4.6640625" style="4" customWidth="1"/>
    <col min="2" max="2" width="10.109375" style="4" customWidth="1"/>
    <col min="3" max="4" width="11.6640625" style="4" customWidth="1"/>
    <col min="5" max="5" width="10.88671875" style="4" customWidth="1"/>
    <col min="6" max="6" width="12.5546875" style="4" customWidth="1"/>
    <col min="7" max="8" width="11.6640625" style="4" customWidth="1"/>
    <col min="9" max="9" width="11.33203125" style="47" customWidth="1"/>
    <col min="10" max="10" width="30.109375" style="4" hidden="1" customWidth="1" outlineLevel="1"/>
    <col min="11" max="11" width="9.109375" collapsed="1"/>
    <col min="12" max="16384" width="9.109375" style="4"/>
  </cols>
  <sheetData>
    <row r="1" spans="1:10" ht="15" customHeight="1" x14ac:dyDescent="0.3">
      <c r="A1" s="45" t="s">
        <v>130</v>
      </c>
      <c r="B1" s="48" t="s">
        <v>102</v>
      </c>
      <c r="C1" s="5"/>
      <c r="D1" s="5"/>
      <c r="E1" s="5"/>
      <c r="F1" s="5"/>
      <c r="G1" s="5"/>
      <c r="H1" s="5"/>
      <c r="I1" s="108"/>
    </row>
    <row r="2" spans="1:10" ht="15" customHeight="1" x14ac:dyDescent="0.3">
      <c r="A2" s="45"/>
      <c r="B2" s="48"/>
      <c r="C2" s="5"/>
      <c r="D2" s="5"/>
      <c r="E2" s="5"/>
      <c r="F2" s="5"/>
      <c r="G2" s="5"/>
      <c r="H2" s="5"/>
      <c r="I2" s="108"/>
    </row>
    <row r="3" spans="1:10" ht="15" customHeight="1" x14ac:dyDescent="0.3">
      <c r="A3" s="67" t="s">
        <v>96</v>
      </c>
      <c r="B3" s="62" t="s">
        <v>138</v>
      </c>
      <c r="C3" s="5"/>
      <c r="D3" s="5"/>
      <c r="E3" s="5"/>
      <c r="F3" s="5"/>
      <c r="G3" s="5"/>
      <c r="H3" s="5"/>
      <c r="I3" s="108"/>
    </row>
    <row r="4" spans="1:10" ht="15" customHeight="1" thickBot="1" x14ac:dyDescent="0.35">
      <c r="A4" s="45"/>
      <c r="B4" s="48"/>
      <c r="C4" s="5"/>
      <c r="D4" s="5"/>
      <c r="E4" s="5"/>
      <c r="F4" s="5"/>
      <c r="G4" s="5"/>
      <c r="H4" s="5"/>
      <c r="I4" s="108"/>
    </row>
    <row r="5" spans="1:10" ht="15" customHeight="1" thickBot="1" x14ac:dyDescent="0.35">
      <c r="A5" s="70"/>
      <c r="B5" s="110" t="s">
        <v>139</v>
      </c>
      <c r="C5" s="111"/>
      <c r="D5" s="74" t="s">
        <v>140</v>
      </c>
      <c r="E5" s="74" t="s">
        <v>141</v>
      </c>
      <c r="F5" s="112" t="s">
        <v>142</v>
      </c>
      <c r="G5" s="113"/>
      <c r="H5" s="5"/>
      <c r="I5" s="108"/>
    </row>
    <row r="6" spans="1:10" ht="15" customHeight="1" thickBot="1" x14ac:dyDescent="0.35">
      <c r="A6" s="71"/>
      <c r="B6" s="68"/>
      <c r="C6" s="69"/>
      <c r="D6" s="75"/>
      <c r="E6" s="75" t="s">
        <v>137</v>
      </c>
      <c r="F6" s="82" t="str">
        <f>Info!E19</f>
        <v>31.06.2022</v>
      </c>
      <c r="G6" s="69" t="s">
        <v>194</v>
      </c>
      <c r="H6" s="5"/>
      <c r="I6" s="108"/>
    </row>
    <row r="7" spans="1:10" ht="15" customHeight="1" thickBot="1" x14ac:dyDescent="0.35">
      <c r="A7" s="72"/>
      <c r="B7" s="114" t="s">
        <v>143</v>
      </c>
      <c r="C7" s="115"/>
      <c r="D7" s="76">
        <v>565</v>
      </c>
      <c r="E7" s="76">
        <v>865</v>
      </c>
      <c r="F7" s="76">
        <v>488480</v>
      </c>
      <c r="G7" s="73">
        <v>485900</v>
      </c>
      <c r="H7" s="5"/>
      <c r="I7" s="108"/>
    </row>
    <row r="8" spans="1:10" ht="15" customHeight="1" x14ac:dyDescent="0.3">
      <c r="I8" s="108"/>
    </row>
    <row r="10" spans="1:10" ht="15" customHeight="1" x14ac:dyDescent="0.3">
      <c r="A10" s="42" t="s">
        <v>147</v>
      </c>
      <c r="B10" s="109" t="s">
        <v>94</v>
      </c>
      <c r="C10" s="109"/>
      <c r="D10" s="109"/>
      <c r="E10" s="109"/>
      <c r="F10" s="109"/>
      <c r="G10" s="109"/>
      <c r="H10" s="109"/>
      <c r="I10" s="65"/>
    </row>
    <row r="12" spans="1:10" ht="15" customHeight="1" x14ac:dyDescent="0.3">
      <c r="B12" s="109" t="s">
        <v>188</v>
      </c>
      <c r="C12" s="109"/>
      <c r="D12" s="109"/>
      <c r="E12" s="109"/>
      <c r="F12" s="109"/>
      <c r="G12" s="109"/>
      <c r="H12" s="109"/>
      <c r="I12" s="55"/>
      <c r="J12" s="16" t="s">
        <v>97</v>
      </c>
    </row>
    <row r="14" spans="1:10" ht="15" customHeight="1" x14ac:dyDescent="0.3">
      <c r="B14" s="1" t="s">
        <v>117</v>
      </c>
      <c r="E14" s="54">
        <f>Pasīvs!E12</f>
        <v>2549597</v>
      </c>
      <c r="I14" s="66"/>
    </row>
    <row r="15" spans="1:10" ht="15" customHeight="1" x14ac:dyDescent="0.3">
      <c r="B15" s="1" t="s">
        <v>118</v>
      </c>
      <c r="E15" s="54">
        <f>Pasīvs!D12</f>
        <v>2549597</v>
      </c>
      <c r="I15" s="66"/>
    </row>
    <row r="16" spans="1:10" ht="15" customHeight="1" x14ac:dyDescent="0.3">
      <c r="B16" s="1" t="s">
        <v>119</v>
      </c>
      <c r="E16" s="26">
        <f>E14-E15</f>
        <v>0</v>
      </c>
      <c r="I16" s="66"/>
    </row>
    <row r="19" spans="2:10" ht="30" customHeight="1" x14ac:dyDescent="0.3">
      <c r="B19" s="109" t="s">
        <v>148</v>
      </c>
      <c r="C19" s="109"/>
      <c r="D19" s="109"/>
      <c r="E19" s="109"/>
      <c r="F19" s="109"/>
      <c r="G19" s="109"/>
      <c r="H19" s="109"/>
      <c r="I19" s="55"/>
      <c r="J19" s="16" t="s">
        <v>93</v>
      </c>
    </row>
    <row r="20" spans="2:10" ht="15" customHeight="1" x14ac:dyDescent="0.3">
      <c r="B20" s="105" t="s">
        <v>144</v>
      </c>
      <c r="C20" s="105"/>
      <c r="D20" s="105"/>
      <c r="E20" s="105"/>
      <c r="F20" s="105"/>
      <c r="G20" s="105"/>
      <c r="H20" s="105"/>
      <c r="I20" s="55"/>
    </row>
  </sheetData>
  <mergeCells count="8">
    <mergeCell ref="B19:H19"/>
    <mergeCell ref="B20:H20"/>
    <mergeCell ref="I1:I8"/>
    <mergeCell ref="B10:H10"/>
    <mergeCell ref="B12:H12"/>
    <mergeCell ref="B5:C5"/>
    <mergeCell ref="F5:G5"/>
    <mergeCell ref="B7:C7"/>
  </mergeCells>
  <pageMargins left="0.98425196850393704" right="0.59055118110236227" top="1.1811023622047245" bottom="0.78740157480314965" header="0.31496062992125984" footer="0.31496062992125984"/>
  <pageSetup paperSize="9" firstPageNumber="33" orientation="portrait" blackAndWhite="1" useFirstPageNumber="1" r:id="rId1"/>
  <headerFooter>
    <oddHeader>&amp;L&amp;"Times New Roman,Regular"&amp;13SIA "AADSO"
Juridiskā adrese: Ģimnāzijas iela 28-2, Daugavpils
Vienotais reģistrācijas numurs: 
LV41503029988&amp;R&amp;"Times New Roman,Regular"&amp;12 &amp;14 &amp;13 2021.gada pārskats</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Titullapa</vt:lpstr>
      <vt:lpstr>Saturs</vt:lpstr>
      <vt:lpstr>Info</vt:lpstr>
      <vt:lpstr>Aktīvs</vt:lpstr>
      <vt:lpstr>Pasīvs</vt:lpstr>
      <vt:lpstr>PZA(IF)</vt:lpstr>
      <vt:lpstr>NP(netiesa)</vt:lpstr>
      <vt:lpstr>P_Aktīvs</vt:lpstr>
      <vt:lpstr>P_Pasīvs</vt:lpstr>
      <vt:lpstr>Aktīvs!Print_Area</vt:lpstr>
      <vt:lpstr>Info!Print_Area</vt:lpstr>
      <vt:lpstr>'NP(netiesa)'!Print_Area</vt:lpstr>
      <vt:lpstr>P_Aktīvs!Print_Area</vt:lpstr>
      <vt:lpstr>P_Pasīvs!Print_Area</vt:lpstr>
      <vt:lpstr>Pasīvs!Print_Area</vt:lpstr>
      <vt:lpstr>'PZA(IF)'!Print_Area</vt:lpstr>
      <vt:lpstr>Saturs!Print_Area</vt:lpstr>
      <vt:lpstr>Titullapa!Print_Area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VeeP</cp:lastModifiedBy>
  <cp:lastPrinted>2022-01-24T08:19:22Z</cp:lastPrinted>
  <dcterms:created xsi:type="dcterms:W3CDTF">2014-09-25T06:34:08Z</dcterms:created>
  <dcterms:modified xsi:type="dcterms:W3CDTF">2022-07-29T08:40:59Z</dcterms:modified>
</cp:coreProperties>
</file>