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mc:AlternateContent xmlns:mc="http://schemas.openxmlformats.org/markup-compatibility/2006">
    <mc:Choice Requires="x15">
      <x15ac:absPath xmlns:x15ac="http://schemas.microsoft.com/office/spreadsheetml/2010/11/ac" url="C:\Users\User\Desktop\"/>
    </mc:Choice>
  </mc:AlternateContent>
  <xr:revisionPtr revIDLastSave="0" documentId="8_{4C111C76-C972-4E26-A14D-A3FF9CEB9843}" xr6:coauthVersionLast="45" xr6:coauthVersionMax="45" xr10:uidLastSave="{00000000-0000-0000-0000-000000000000}"/>
  <bookViews>
    <workbookView xWindow="-108" yWindow="-108" windowWidth="23256" windowHeight="12576" tabRatio="884" activeTab="10"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 name="P_PZA" sheetId="25" r:id="rId11"/>
    <sheet name="vad.zin." sheetId="35" r:id="rId12"/>
  </sheets>
  <externalReferences>
    <externalReference r:id="rId13"/>
    <externalReference r:id="rId14"/>
  </externalReferences>
  <definedNames>
    <definedName name="_xlnm.Print_Area" localSheetId="3">Aktīvs!$A$1:$E$41</definedName>
    <definedName name="_xlnm.Print_Area" localSheetId="2">Info!$A$1:$G$33</definedName>
    <definedName name="_xlnm.Print_Area" localSheetId="6">'NP(netiesa)'!$A$1:$E$42</definedName>
    <definedName name="_xlnm.Print_Area" localSheetId="8">P_Aktīvs!$A$1:$H$77</definedName>
    <definedName name="_xlnm.Print_Area" localSheetId="9">P_Pasīvs!$A$1:$H$23</definedName>
    <definedName name="_xlnm.Print_Area" localSheetId="10">P_PZA!$A$1:$H$82</definedName>
    <definedName name="_xlnm.Print_Area" localSheetId="4">Pasīvs!$A$1:$E$31</definedName>
    <definedName name="_xlnm.Print_Area" localSheetId="7">'PK(vertikālā)'!$A$1:$E$27</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Aktīvs!$A$1:$E$41</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10" hidden="1">P_PZA!$A$1:$H$11</definedName>
    <definedName name="Z_B74F9DDE_709A_4814_BA4A_30104F40145A_.wvu.PrintArea" localSheetId="4" hidden="1">Pasīvs!$A$1:$E$31</definedName>
    <definedName name="Z_B74F9DDE_709A_4814_BA4A_30104F40145A_.wvu.PrintArea" localSheetId="7" hidden="1">'PK(vertikālā)'!$A$1:$E$27</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8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1" i="5" l="1"/>
  <c r="E11" i="5" l="1"/>
  <c r="G75" i="25" l="1"/>
  <c r="D15" i="5"/>
  <c r="A48" i="35" l="1"/>
  <c r="E49" i="35" s="1"/>
  <c r="G5" i="25" l="1"/>
  <c r="D22" i="33"/>
  <c r="D6" i="6" l="1"/>
  <c r="D29" i="33" l="1"/>
  <c r="D9" i="7"/>
  <c r="H12" i="23" l="1"/>
  <c r="H9" i="23"/>
  <c r="H13" i="23" s="1"/>
  <c r="E18" i="34"/>
  <c r="E8" i="6"/>
  <c r="D4" i="34" l="1"/>
  <c r="E4" i="34"/>
  <c r="E8" i="34"/>
  <c r="A26" i="34"/>
  <c r="C27" i="34" s="1"/>
  <c r="D5" i="33"/>
  <c r="E5" i="33"/>
  <c r="A12" i="33"/>
  <c r="A17" i="33" s="1"/>
  <c r="A19" i="33" s="1"/>
  <c r="D24" i="33"/>
  <c r="E24" i="33"/>
  <c r="E29" i="33"/>
  <c r="A41" i="33"/>
  <c r="C42" i="33" s="1"/>
  <c r="D7" i="34" l="1"/>
  <c r="D8" i="34" s="1"/>
  <c r="E22" i="5" l="1"/>
  <c r="D22" i="5"/>
  <c r="D15" i="33" l="1"/>
  <c r="F64" i="25"/>
  <c r="H64" i="25"/>
  <c r="F63" i="25"/>
  <c r="H63" i="25"/>
  <c r="F61" i="25"/>
  <c r="H61" i="25"/>
  <c r="H31" i="23" l="1"/>
  <c r="H27" i="23"/>
  <c r="H20" i="23"/>
  <c r="H32" i="23" l="1"/>
  <c r="H70" i="23" l="1"/>
  <c r="H69" i="23" s="1"/>
  <c r="H65" i="23"/>
  <c r="H58" i="23"/>
  <c r="H52" i="23"/>
  <c r="H47" i="23"/>
  <c r="H40" i="23"/>
  <c r="H53" i="23" l="1"/>
  <c r="H51" i="23"/>
  <c r="H71" i="23"/>
  <c r="H72" i="23" s="1"/>
  <c r="H11" i="23"/>
  <c r="A78" i="25" l="1"/>
  <c r="E79" i="25" s="1"/>
  <c r="H15" i="25" l="1"/>
  <c r="E15" i="25"/>
  <c r="H49" i="25"/>
  <c r="G49" i="25"/>
  <c r="F49" i="25"/>
  <c r="E49" i="25"/>
  <c r="D49" i="25"/>
  <c r="H55" i="23" l="1"/>
  <c r="H37" i="23"/>
  <c r="H17" i="23"/>
  <c r="H6" i="23"/>
  <c r="H60" i="25" l="1"/>
  <c r="G60" i="25"/>
  <c r="F60" i="25"/>
  <c r="D28" i="5" l="1"/>
  <c r="D30" i="5" s="1"/>
  <c r="D3" i="5" l="1"/>
  <c r="E3" i="5"/>
  <c r="D4" i="5"/>
  <c r="E4" i="5"/>
  <c r="D8" i="5"/>
  <c r="E8" i="5"/>
  <c r="A26" i="5"/>
  <c r="E28" i="5"/>
  <c r="A35" i="5"/>
  <c r="A39" i="5"/>
  <c r="C40" i="5" s="1"/>
  <c r="D17" i="5" l="1"/>
  <c r="H62" i="25"/>
  <c r="E30" i="5"/>
  <c r="D14" i="33"/>
  <c r="E15" i="5"/>
  <c r="F62" i="25"/>
  <c r="E17" i="5"/>
  <c r="H30" i="23"/>
  <c r="D32" i="5" l="1"/>
  <c r="G62" i="25"/>
  <c r="E32" i="5"/>
  <c r="D19" i="6"/>
  <c r="D12" i="6"/>
  <c r="G14" i="35" l="1"/>
  <c r="G23" i="35"/>
  <c r="G17" i="35"/>
  <c r="A19" i="7"/>
  <c r="A22" i="6"/>
  <c r="E51" i="25"/>
  <c r="F51" i="25"/>
  <c r="G51" i="25"/>
  <c r="H51" i="25"/>
  <c r="D51" i="25"/>
  <c r="B55" i="23" l="1"/>
  <c r="B37" i="23"/>
  <c r="B17" i="23"/>
  <c r="B6" i="23"/>
  <c r="E12" i="6" l="1"/>
  <c r="E9" i="7"/>
  <c r="E14" i="7" s="1"/>
  <c r="A8" i="7"/>
  <c r="A9" i="7" s="1"/>
  <c r="A10" i="7" s="1"/>
  <c r="A11" i="7" s="1"/>
  <c r="A12" i="7" s="1"/>
  <c r="A13" i="7" s="1"/>
  <c r="E16" i="7" l="1"/>
  <c r="E17" i="7" s="1"/>
  <c r="D14" i="7"/>
  <c r="D16" i="7" s="1"/>
  <c r="D17" i="7" s="1"/>
  <c r="D7" i="33" l="1"/>
  <c r="D12" i="33" s="1"/>
  <c r="G20" i="35"/>
  <c r="E7" i="33"/>
  <c r="E12" i="33" s="1"/>
  <c r="E17" i="33" s="1"/>
  <c r="E19" i="33" s="1"/>
  <c r="E33" i="33" s="1"/>
  <c r="E36" i="33" s="1"/>
  <c r="D35" i="33" s="1"/>
  <c r="E13" i="34"/>
  <c r="E12" i="34" s="1"/>
  <c r="E15" i="34" s="1"/>
  <c r="D8" i="6"/>
  <c r="D13" i="34"/>
  <c r="D12" i="34" s="1"/>
  <c r="E18" i="7"/>
  <c r="A26" i="6"/>
  <c r="C27" i="6" s="1"/>
  <c r="E3" i="6"/>
  <c r="E2" i="6"/>
  <c r="D3" i="6"/>
  <c r="D2" i="6"/>
  <c r="A22" i="7"/>
  <c r="C23" i="7" s="1"/>
  <c r="E4" i="7"/>
  <c r="D4" i="7"/>
  <c r="D20" i="6" l="1"/>
  <c r="D33" i="5" s="1"/>
  <c r="G26" i="35"/>
  <c r="E19" i="34"/>
  <c r="D11" i="34"/>
  <c r="D18" i="34" s="1"/>
  <c r="D18" i="7"/>
  <c r="D15" i="34"/>
  <c r="D19" i="34" s="1"/>
  <c r="E19" i="6"/>
  <c r="D16" i="33" l="1"/>
  <c r="D17" i="33" s="1"/>
  <c r="D19" i="33" s="1"/>
  <c r="D33" i="33" s="1"/>
  <c r="D36" i="33" s="1"/>
  <c r="E20" i="6"/>
  <c r="D21" i="6" l="1"/>
  <c r="E21" i="6" l="1"/>
  <c r="E3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00000000-0006-0000-0000-000002000000}">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9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0" authorId="0" shapeId="0" xr:uid="{00000000-0006-0000-0A00-000001000000}">
      <text>
        <r>
          <rPr>
            <b/>
            <sz val="9"/>
            <color indexed="52"/>
            <rFont val="Tahoma"/>
            <family val="2"/>
            <charset val="186"/>
          </rPr>
          <t>22.12.2015 MK not.Nr.775:</t>
        </r>
        <r>
          <rPr>
            <sz val="9"/>
            <color indexed="81"/>
            <rFont val="Tahoma"/>
            <family val="2"/>
            <charset val="186"/>
          </rPr>
          <t xml:space="preserve">
</t>
        </r>
        <r>
          <rPr>
            <sz val="9"/>
            <color indexed="52"/>
            <rFont val="Tahoma"/>
            <family val="2"/>
            <charset val="186"/>
          </rPr>
          <t xml:space="preserve">
25. Piemērojot likuma 52. panta pirmās daļas 4. un 5. punktā noteikto, sabiedrība finanšu pārskata pielikumā sniedz informāciju par:
25.1. pārskata gadā vai iepriekšējos gados saņemto finanšu palīdzību, kuras summa ir būtiska sabiedrības aktīvu, saistību, finansiālā stāvokļa un peļņas vai zaudējumu novērtēšanai un kura netiek saņemta bieži vai periodiski (norāda finanšu palīdzības saņemšanas gadu, summu un, ja vēl nav izpildīti visi šīs finanšu palīdzības devēja noteiktie nosacījumi, kad tie tiks pilnībā izpildīti);
25.2. atmaksājamo saņemtās finanšu palīdzības summu, ja pārskata gadā atklājies, ka nav izpildīts kāds no finanšu palīdzības devēja noteiktajiem nosacījumiem;</t>
        </r>
      </text>
    </comment>
    <comment ref="B12" authorId="0" shapeId="0" xr:uid="{00000000-0006-0000-0A00-000002000000}">
      <text>
        <r>
          <rPr>
            <sz val="9"/>
            <color indexed="81"/>
            <rFont val="Tahoma"/>
            <family val="2"/>
            <charset val="186"/>
          </rPr>
          <t xml:space="preserve">
Ja sabiedrība </t>
        </r>
        <r>
          <rPr>
            <b/>
            <sz val="9"/>
            <color indexed="81"/>
            <rFont val="Tahoma"/>
            <family val="2"/>
            <charset val="186"/>
          </rPr>
          <t>nav</t>
        </r>
        <r>
          <rPr>
            <sz val="9"/>
            <color indexed="81"/>
            <rFont val="Tahoma"/>
            <family val="2"/>
            <charset val="186"/>
          </rPr>
          <t xml:space="preserve"> </t>
        </r>
        <r>
          <rPr>
            <u/>
            <sz val="9"/>
            <color indexed="81"/>
            <rFont val="Tahoma"/>
            <family val="2"/>
            <charset val="186"/>
          </rPr>
          <t>saņēmusi finanšu palīdzību</t>
        </r>
        <r>
          <rPr>
            <sz val="9"/>
            <color indexed="81"/>
            <rFont val="Tahoma"/>
            <family val="2"/>
            <charset val="186"/>
          </rPr>
          <t xml:space="preserve">, tad atstāj šo tekstu un paslēpj nākamo tabulu un papildus niegto informāciju.
Ja sabiedrībai </t>
        </r>
        <r>
          <rPr>
            <b/>
            <sz val="9"/>
            <color indexed="81"/>
            <rFont val="Tahoma"/>
            <family val="2"/>
            <charset val="186"/>
          </rPr>
          <t>ir</t>
        </r>
        <r>
          <rPr>
            <sz val="9"/>
            <color indexed="81"/>
            <rFont val="Tahoma"/>
            <family val="2"/>
            <charset val="186"/>
          </rPr>
          <t xml:space="preserve"> saņēmusi finanšu palīdzību, tad šo tekstu paslēpj un aizpilda nākamo tabulu un papildus niegto informāciju.</t>
        </r>
      </text>
    </comment>
    <comment ref="J25" authorId="0" shapeId="0" xr:uid="{00000000-0006-0000-0A00-000003000000}">
      <text>
        <r>
          <rPr>
            <b/>
            <sz val="9"/>
            <color indexed="14"/>
            <rFont val="Tahoma"/>
            <family val="2"/>
            <charset val="186"/>
          </rPr>
          <t>Gada pārskatu un konsolidēto gada pārskatu likums:</t>
        </r>
        <r>
          <rPr>
            <sz val="9"/>
            <color indexed="14"/>
            <rFont val="Tahoma"/>
            <family val="2"/>
            <charset val="186"/>
          </rPr>
          <t xml:space="preserve">
</t>
        </r>
        <r>
          <rPr>
            <sz val="9"/>
            <color indexed="81"/>
            <rFont val="Tahoma"/>
            <family val="2"/>
            <charset val="186"/>
          </rPr>
          <t xml:space="preserve">
</t>
        </r>
        <r>
          <rPr>
            <sz val="9"/>
            <color indexed="14"/>
            <rFont val="Tahoma"/>
            <family val="2"/>
            <charset val="186"/>
          </rPr>
          <t>52.pants. Finanšu pārskata pielikuma saturs visām sabiedrību kategorijām</t>
        </r>
        <r>
          <rPr>
            <sz val="9"/>
            <color indexed="81"/>
            <rFont val="Tahoma"/>
            <family val="2"/>
            <charset val="186"/>
          </rPr>
          <t xml:space="preserve">
</t>
        </r>
        <r>
          <rPr>
            <sz val="9"/>
            <color indexed="14"/>
            <rFont val="Tahoma"/>
            <family val="2"/>
            <charset val="186"/>
          </rPr>
          <t>(1) Visas sabiedrības neatkarīgi no tā, pie kuras sabiedrību kategorijas tās pieder, papildus citai šajā likumā noteiktajai informācijai finanšu pārskata pielikumā sniedz vismaz šādu informāciju:</t>
        </r>
        <r>
          <rPr>
            <sz val="9"/>
            <color indexed="81"/>
            <rFont val="Tahoma"/>
            <family val="2"/>
            <charset val="186"/>
          </rPr>
          <t xml:space="preserve">
</t>
        </r>
        <r>
          <rPr>
            <sz val="9"/>
            <color indexed="14"/>
            <rFont val="Tahoma"/>
            <family val="2"/>
            <charset val="186"/>
          </rPr>
          <t xml:space="preserve">4) par ieņēmumu vai izmaksu posteņiem, kas radušies tādu notikumu vai darījumu rezultātā, kuri nepārprotami atšķiras no sabiedrības parastajām darbībām un kuru bieža vai periodiska atkārtošana nav gaidāma, to summām un veidu. Par sabiedrības parastām darbībām uzskata visas darbības, kuras sabiedrība veic savas saimnieciskās darbības ietvaros, kā arī tādas darbības, kuras sekmē sabiedrības saimniecisko darbību vai ir radušās saistībā ar šādām darbībām, vai tieši izriet no tām;
</t>
        </r>
        <r>
          <rPr>
            <sz val="9"/>
            <color indexed="52"/>
            <rFont val="Tahoma"/>
            <family val="2"/>
            <charset val="186"/>
          </rPr>
          <t xml:space="preserve">
</t>
        </r>
        <r>
          <rPr>
            <b/>
            <sz val="9"/>
            <color indexed="52"/>
            <rFont val="Tahoma"/>
            <family val="2"/>
            <charset val="186"/>
          </rPr>
          <t xml:space="preserve">22.12.2015 MK not.Nr.775 </t>
        </r>
        <r>
          <rPr>
            <b/>
            <sz val="9"/>
            <color indexed="81"/>
            <rFont val="Tahoma"/>
            <family val="2"/>
            <charset val="186"/>
          </rPr>
          <t xml:space="preserve">
</t>
        </r>
        <r>
          <rPr>
            <b/>
            <sz val="9"/>
            <color indexed="52"/>
            <rFont val="Tahoma"/>
            <family val="2"/>
            <charset val="186"/>
          </rPr>
          <t xml:space="preserve">
</t>
        </r>
        <r>
          <rPr>
            <sz val="9"/>
            <color indexed="52"/>
            <rFont val="Tahoma"/>
            <family val="2"/>
            <charset val="186"/>
          </rPr>
          <t>25. Piemērojot likuma 52. panta pirmās daļas 4. un 5. punktā noteikto, sabiedrība finanšu pārskata pielikumā sniedz informāciju par:
25.1. pārskata gadā vai iepriekšējos gados saņemto finanšu palīdzību, kuras summa ir būtiska sabiedrības aktīvu, saistību, finansiālā stāvokļa un peļņas vai zaudējumu novērtēšanai un kura netiek saņemta bieži vai periodiski (norāda finanšu palīdzības saņemšanas gadu, summu un, ja vēl nav izpildīti visi šīs finanšu palīdzības devēja noteiktie nosacījumi, kad tie tiks pilnībā izpildīti);
25.2. atmaksājamo saņemtās finanšu palīdzības summu, ja pārskata gadā atklājies, ka nav izpildīts kāds no finanšu palīdzības devēja noteiktajiem nosacījumiem;
25.3. pārskata gadā vai iepriekšējos gados saņemtajiem ziedojumiem un dāvinājumiem, ja tas ir būtiski sabiedrības aktīvu, saistību, finansiālā stāvokļa un peļņas vai zaudējumu novērtēšanai.</t>
        </r>
      </text>
    </comment>
    <comment ref="B27" authorId="0" shapeId="0" xr:uid="{00000000-0006-0000-0A00-000004000000}">
      <text>
        <r>
          <rPr>
            <sz val="9"/>
            <color indexed="81"/>
            <rFont val="Tahoma"/>
            <family val="2"/>
            <charset val="186"/>
          </rPr>
          <t xml:space="preserve">
Ja sabiedrībai </t>
        </r>
        <r>
          <rPr>
            <b/>
            <sz val="9"/>
            <color indexed="81"/>
            <rFont val="Tahoma"/>
            <family val="2"/>
            <charset val="186"/>
          </rPr>
          <t>nav</t>
        </r>
        <r>
          <rPr>
            <sz val="9"/>
            <color indexed="81"/>
            <rFont val="Tahoma"/>
            <family val="2"/>
            <charset val="186"/>
          </rPr>
          <t xml:space="preserve"> </t>
        </r>
        <r>
          <rPr>
            <u/>
            <sz val="9"/>
            <color indexed="81"/>
            <rFont val="Tahoma"/>
            <family val="2"/>
            <charset val="186"/>
          </rPr>
          <t>ieņēmumi, kas atšķiras no parastās darbības</t>
        </r>
        <r>
          <rPr>
            <sz val="9"/>
            <color indexed="81"/>
            <rFont val="Tahoma"/>
            <family val="2"/>
            <charset val="186"/>
          </rPr>
          <t xml:space="preserve">, tad atstāj šo tekstu un paslēpj nākamo rindkopu.
Ja sabiedrībai </t>
        </r>
        <r>
          <rPr>
            <b/>
            <sz val="9"/>
            <color indexed="81"/>
            <rFont val="Tahoma"/>
            <family val="2"/>
            <charset val="186"/>
          </rPr>
          <t>ir</t>
        </r>
        <r>
          <rPr>
            <sz val="9"/>
            <color indexed="81"/>
            <rFont val="Tahoma"/>
            <family val="2"/>
            <charset val="186"/>
          </rPr>
          <t xml:space="preserve"> ieņēmumi, kas atšķiras no parastās darbības, tad šo tekstu paslēpj un aizpilda nākamo rindkopu</t>
        </r>
      </text>
    </comment>
    <comment ref="B31" authorId="0" shapeId="0" xr:uid="{00000000-0006-0000-0A00-000005000000}">
      <text>
        <r>
          <rPr>
            <sz val="9"/>
            <color indexed="81"/>
            <rFont val="Tahoma"/>
            <family val="2"/>
            <charset val="186"/>
          </rPr>
          <t xml:space="preserve">
Ja sabiedrība </t>
        </r>
        <r>
          <rPr>
            <b/>
            <sz val="9"/>
            <color indexed="81"/>
            <rFont val="Tahoma"/>
            <family val="2"/>
            <charset val="186"/>
          </rPr>
          <t>nav</t>
        </r>
        <r>
          <rPr>
            <sz val="9"/>
            <color indexed="81"/>
            <rFont val="Tahoma"/>
            <family val="2"/>
            <charset val="186"/>
          </rPr>
          <t xml:space="preserve"> </t>
        </r>
        <r>
          <rPr>
            <u/>
            <sz val="9"/>
            <color indexed="81"/>
            <rFont val="Tahoma"/>
            <family val="2"/>
            <charset val="186"/>
          </rPr>
          <t>saņēmusi ziedojumus</t>
        </r>
        <r>
          <rPr>
            <sz val="9"/>
            <color indexed="81"/>
            <rFont val="Tahoma"/>
            <family val="2"/>
            <charset val="186"/>
          </rPr>
          <t xml:space="preserve">, tad atstāj šo tekstu un paslēpj nākamo rindkopu.
Ja sabiedrībai </t>
        </r>
        <r>
          <rPr>
            <b/>
            <sz val="9"/>
            <color indexed="81"/>
            <rFont val="Tahoma"/>
            <family val="2"/>
            <charset val="186"/>
          </rPr>
          <t>ir</t>
        </r>
        <r>
          <rPr>
            <sz val="9"/>
            <color indexed="81"/>
            <rFont val="Tahoma"/>
            <family val="2"/>
            <charset val="186"/>
          </rPr>
          <t xml:space="preserve"> saņēmusi ziedojumus, tad šo tekstu paslēpj un aizpilda nākamo rindkopu.</t>
        </r>
      </text>
    </comment>
    <comment ref="B44" authorId="0" shapeId="0" xr:uid="{00000000-0006-0000-0A00-000006000000}">
      <text>
        <r>
          <rPr>
            <b/>
            <sz val="9"/>
            <color indexed="81"/>
            <rFont val="Tahoma"/>
            <family val="2"/>
            <charset val="186"/>
          </rPr>
          <t>AUDITA GRUPA:</t>
        </r>
        <r>
          <rPr>
            <sz val="9"/>
            <color indexed="81"/>
            <rFont val="Tahoma"/>
            <family val="2"/>
            <charset val="186"/>
          </rPr>
          <t xml:space="preserve">
Ja sabiedrībai </t>
        </r>
        <r>
          <rPr>
            <b/>
            <sz val="9"/>
            <color indexed="81"/>
            <rFont val="Tahoma"/>
            <family val="2"/>
            <charset val="186"/>
          </rPr>
          <t>nav</t>
        </r>
        <r>
          <rPr>
            <sz val="9"/>
            <color indexed="81"/>
            <rFont val="Tahoma"/>
            <family val="2"/>
            <charset val="186"/>
          </rPr>
          <t xml:space="preserve"> </t>
        </r>
        <r>
          <rPr>
            <u/>
            <sz val="9"/>
            <color indexed="81"/>
            <rFont val="Tahoma"/>
            <family val="2"/>
            <charset val="186"/>
          </rPr>
          <t>izdevumi, kas atšķiras no parastās darbības</t>
        </r>
        <r>
          <rPr>
            <sz val="9"/>
            <color indexed="81"/>
            <rFont val="Tahoma"/>
            <family val="2"/>
            <charset val="186"/>
          </rPr>
          <t xml:space="preserve">, tad atstāj šo tekstu un paslēpj nākamo rindkopu.
Ja sabiedrībai </t>
        </r>
        <r>
          <rPr>
            <b/>
            <sz val="9"/>
            <color indexed="81"/>
            <rFont val="Tahoma"/>
            <family val="2"/>
            <charset val="186"/>
          </rPr>
          <t>ir</t>
        </r>
        <r>
          <rPr>
            <sz val="9"/>
            <color indexed="81"/>
            <rFont val="Tahoma"/>
            <family val="2"/>
            <charset val="186"/>
          </rPr>
          <t xml:space="preserve"> izdevumi, kas atšķiras no parastās darbības, tad šo tekstu paslēpj un aizpilda nākamo rindkopu.</t>
        </r>
      </text>
    </comment>
    <comment ref="J46" authorId="0" shapeId="0" xr:uid="{00000000-0006-0000-0A00-000007000000}">
      <text>
        <r>
          <rPr>
            <b/>
            <sz val="9"/>
            <color indexed="14"/>
            <rFont val="Tahoma"/>
            <family val="2"/>
            <charset val="186"/>
          </rPr>
          <t>Gada pārskatu un konsolidēto gada pārskatu likums:</t>
        </r>
        <r>
          <rPr>
            <sz val="9"/>
            <color indexed="14"/>
            <rFont val="Tahoma"/>
            <family val="2"/>
            <charset val="186"/>
          </rPr>
          <t xml:space="preserve">
14.pants. Finanšu pārskata sagatavošanas vispārīgie principi
(3) Atkāpjoties no šā panta pirmās daļas 8.punkta prasībām, ja tiek izslēgts atsavināts vai </t>
        </r>
        <r>
          <rPr>
            <u/>
            <sz val="9"/>
            <color indexed="14"/>
            <rFont val="Tahoma"/>
            <family val="2"/>
          </rPr>
          <t>likvidēts</t>
        </r>
        <r>
          <rPr>
            <sz val="9"/>
            <color indexed="14"/>
            <rFont val="Tahoma"/>
            <family val="2"/>
            <charset val="186"/>
          </rPr>
          <t xml:space="preserve"> ilgtermiņa ieguldījumu objekts, savstarpēji ieskaita ar minētā objekta izslēgšanu saistītos ieņēmumus un izmaksas. Šādā gadījumā peļņas vai zaudējumu aprēķinā norāda neto vērtību — peļņu vai zaudējumus no ilgtermiņa ieguldījumu objekta atsavināšanas, kuru aprēķina kā starpību starp izslēgtā objekta bilances vērtību un tā atsavināšanas vai likvidācijas ieņēmumiem un izdevumiem ar nosacījumu, ka finanšu pārskata pielikumā ir norādītas bruto summas.</t>
        </r>
      </text>
    </comment>
    <comment ref="B57" authorId="0" shapeId="0" xr:uid="{00000000-0006-0000-0A00-000008000000}">
      <text>
        <r>
          <rPr>
            <sz val="9"/>
            <color indexed="81"/>
            <rFont val="Tahoma"/>
            <family val="2"/>
            <charset val="186"/>
          </rPr>
          <t xml:space="preserve">
aizpilda sabiedrības, kam PZA ir sastādīts pēc izdevumu funkcijas (IF).
Neaizpilda, ja PZA sastādīts pēc izdevumu veida (IV).</t>
        </r>
      </text>
    </comment>
    <comment ref="J57" authorId="0" shapeId="0" xr:uid="{00000000-0006-0000-0A00-000009000000}">
      <text>
        <r>
          <rPr>
            <b/>
            <sz val="9"/>
            <color indexed="14"/>
            <rFont val="Tahoma"/>
            <family val="2"/>
            <charset val="186"/>
          </rPr>
          <t>Gada pārskatu un konsolidēto gada pārskatu likums:</t>
        </r>
        <r>
          <rPr>
            <sz val="9"/>
            <color indexed="14"/>
            <rFont val="Tahoma"/>
            <family val="2"/>
            <charset val="186"/>
          </rPr>
          <t xml:space="preserve">
23.pants. Ilgtermiņa ieguldījumu objektu vērtības samazinājuma korekcijas
(4) Šā panta trešajā daļā minētās ilgtermiņa ieguldījumu vērtības samazinājuma korekcijas iekļauj peļņas vai zaudējumu aprēķinā un atsevišķi paskaidro finanšu pārskata pielikumā, ja tās nav atsevišķi norādītas peļņas vai zaudējumu aprēķinā.</t>
        </r>
      </text>
    </comment>
    <comment ref="H76" authorId="0" shapeId="0" xr:uid="{00000000-0006-0000-0A00-00000A000000}">
      <text>
        <r>
          <rPr>
            <sz val="9"/>
            <color indexed="81"/>
            <rFont val="Tahoma"/>
            <family val="2"/>
            <charset val="186"/>
          </rPr>
          <t xml:space="preserve">
Ja </t>
        </r>
        <r>
          <rPr>
            <b/>
            <sz val="9"/>
            <color indexed="81"/>
            <rFont val="Tahoma"/>
            <family val="2"/>
            <charset val="186"/>
          </rPr>
          <t>ir</t>
        </r>
        <r>
          <rPr>
            <u/>
            <sz val="9"/>
            <color indexed="81"/>
            <rFont val="Tahoma"/>
            <family val="2"/>
            <charset val="186"/>
          </rPr>
          <t xml:space="preserve"> pārklasifikācija</t>
        </r>
        <r>
          <rPr>
            <sz val="9"/>
            <color indexed="81"/>
            <rFont val="Tahoma"/>
            <family val="2"/>
            <charset val="186"/>
          </rPr>
          <t xml:space="preserve">, tad šeit paraksta daļu paslēpj.
Ja </t>
        </r>
        <r>
          <rPr>
            <b/>
            <sz val="9"/>
            <color indexed="81"/>
            <rFont val="Tahoma"/>
            <family val="2"/>
            <charset val="186"/>
          </rPr>
          <t>nav</t>
        </r>
        <r>
          <rPr>
            <sz val="9"/>
            <color indexed="81"/>
            <rFont val="Tahoma"/>
            <family val="2"/>
            <charset val="186"/>
          </rPr>
          <t xml:space="preserve"> pārklasifikācija, tad parakstu daļu atstāj</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B00-000001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t>
        </r>
        <r>
          <rPr>
            <u/>
            <sz val="9"/>
            <color indexed="14"/>
            <rFont val="Tahoma"/>
            <family val="2"/>
            <charset val="186"/>
          </rPr>
          <t>55.pants. Vadības ziņojuma saturs</t>
        </r>
        <r>
          <rPr>
            <sz val="9"/>
            <color indexed="14"/>
            <rFont val="Tahoma"/>
            <family val="2"/>
            <charset val="186"/>
          </rPr>
          <t xml:space="preserve">
(1) Vadības ziņojumā sniedz skaidru informāciju par sabiedrības attīstību, darbības finansiālajiem rezultātiem un finansiālo stāvokli, kā arī informāciju par būtiskiem riskiem un neskaidriem apstākļiem, ar kuriem sabiedrība saskaras. Šo informāciju pamato ar vispusīgu un visaptverošu sabiedrības attīstības, darbības finansiālo rezultātu un finansiālā stāvokļa analīzi atbilstoši attiecīgās sabiedrības darbības apjomam un sarežģītībai.</t>
        </r>
      </text>
    </comment>
    <comment ref="J12" authorId="0" shapeId="0" xr:uid="{00000000-0006-0000-0B00-000002000000}">
      <text>
        <r>
          <rPr>
            <b/>
            <sz val="9"/>
            <color indexed="14"/>
            <rFont val="Tahoma"/>
            <family val="2"/>
            <charset val="186"/>
          </rPr>
          <t>Gada pārskatu un konsolidēto gada pārskatu likums:</t>
        </r>
        <r>
          <rPr>
            <sz val="9"/>
            <color indexed="14"/>
            <rFont val="Tahoma"/>
            <family val="2"/>
            <charset val="186"/>
          </rPr>
          <t xml:space="preserve">
55.pants. Vadības ziņojuma saturs
(2) Ciktāl tas ir nepieciešams, lai izprastu sabiedrības attīstību, darbības finansiālos rezultātus vai finansiālo stāvokli, šā panta pirmajā daļā minētajā analīzē iekļauj:
1) finansiālo rezultātu rādītājus;</t>
        </r>
      </text>
    </comment>
    <comment ref="G20" authorId="0" shapeId="0" xr:uid="{00000000-0006-0000-0B00-000003000000}">
      <text>
        <r>
          <rPr>
            <sz val="9"/>
            <color indexed="81"/>
            <rFont val="Tahoma"/>
            <family val="2"/>
            <charset val="186"/>
          </rPr>
          <t xml:space="preserve">
ieliktas formulas PZA pēc izdevumu funkcijas, bet  ja sabiedrībai ir PZA pēc izdevumu veida, tad jāizlabo formulas
arī aktīvu aprites rādītājam</t>
        </r>
      </text>
    </comment>
    <comment ref="J29" authorId="0" shapeId="0" xr:uid="{00000000-0006-0000-0B00-000004000000}">
      <text>
        <r>
          <rPr>
            <b/>
            <sz val="9"/>
            <color indexed="14"/>
            <rFont val="Tahoma"/>
            <family val="2"/>
            <charset val="186"/>
          </rPr>
          <t>Gada pārskatu un konsolidēto gada pārskatu likums:</t>
        </r>
        <r>
          <rPr>
            <sz val="9"/>
            <color indexed="14"/>
            <rFont val="Tahoma"/>
            <family val="2"/>
            <charset val="186"/>
          </rPr>
          <t xml:space="preserve">
55.pants. Vadības ziņojuma saturs
(2) Ciktāl tas ir nepieciešams, lai izprastu sabiedrības attīstību, darbības finansiālos rezultātus vai finansiālo stāvokli, šā panta pirmajā daļā minētajā analīzē iekļauj:
3) attiecīgā gadījumā — atsauces uz finanšu pārskatā norādītajām summām un papildu skaidrojumus par tām.</t>
        </r>
      </text>
    </comment>
    <comment ref="J32" authorId="0" shapeId="0" xr:uid="{00000000-0006-0000-0B00-000005000000}">
      <text>
        <r>
          <rPr>
            <b/>
            <sz val="9"/>
            <color indexed="14"/>
            <rFont val="Tahoma"/>
            <family val="2"/>
            <charset val="186"/>
          </rPr>
          <t>Gada pārskatu un konsolidēto gada pārskatu likums:</t>
        </r>
        <r>
          <rPr>
            <sz val="9"/>
            <color indexed="14"/>
            <rFont val="Tahoma"/>
            <family val="2"/>
            <charset val="186"/>
          </rPr>
          <t xml:space="preserve">
55.pants. Vadības ziņojuma saturs
(3) Vadības ziņojumā sniedz ziņas arī par:
1) turpmāko sabiedrības attīstību;</t>
        </r>
      </text>
    </comment>
    <comment ref="J35" authorId="0" shapeId="0" xr:uid="{00000000-0006-0000-0B00-000006000000}">
      <text>
        <r>
          <rPr>
            <b/>
            <sz val="9"/>
            <color indexed="14"/>
            <rFont val="Tahoma"/>
            <family val="2"/>
            <charset val="186"/>
          </rPr>
          <t>Gada pārskatu un konsolidēto gada pārskatu likums:</t>
        </r>
        <r>
          <rPr>
            <sz val="9"/>
            <color indexed="14"/>
            <rFont val="Tahoma"/>
            <family val="2"/>
            <charset val="186"/>
          </rPr>
          <t xml:space="preserve">
55.pants. Vadības ziņojuma saturs
(3) Vadības ziņojumā sniedz ziņas arī par:
2) pasākumiem pētniecības un attīstības jomā;</t>
        </r>
      </text>
    </comment>
    <comment ref="J38" authorId="0" shapeId="0" xr:uid="{00000000-0006-0000-0B00-000007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55.pants. Vadības ziņojuma saturs
(3) Vadības ziņojumā sniedz ziņas arī par:</t>
        </r>
        <r>
          <rPr>
            <sz val="9"/>
            <color indexed="81"/>
            <rFont val="Tahoma"/>
            <family val="2"/>
            <charset val="186"/>
          </rPr>
          <t xml:space="preserve">
</t>
        </r>
        <r>
          <rPr>
            <sz val="9"/>
            <color indexed="14"/>
            <rFont val="Tahoma"/>
            <family val="2"/>
            <charset val="186"/>
          </rPr>
          <t>3) sabiedrības savu akciju vai daļu kopumu, tajā skaitā par:
a) iemeslu savu akciju vai daļu iegādei pārskata gadā,
b) pārskata gadā atpirkto vai pārdoto savu akciju vai daļu skaitu un to nominālvērtības kopsummu vai, ja nominālvērtība nav noteikta, — šo akciju vai daļu uzskaites vērtības kopsummu, kā arī īpatsvaru procentos pamatkapitālā, atpirkšanas vai pārdošanas kopsummu,
c) sabiedrības iegūto un turēto savu akciju vai daļu skaitu un to nominālvērtības kopsummu vai, ja nominālvērtība nav noteikta, — šo akciju vai daļu uzskaites vērtības kopsummu, kā arī šīs kopsummas īpatsvaru pamatkapitālā pārskata gada beigās;</t>
        </r>
      </text>
    </comment>
    <comment ref="J41" authorId="0" shapeId="0" xr:uid="{00000000-0006-0000-0B00-000008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55.pants. Vadības ziņojuma saturs
(3) Vadības ziņojumā sniedz ziņas arī par:
4) sabiedrības filiālēm un pārstāvniecībām ārvalstīs (skaits sadalījumā pa valstīm);</t>
        </r>
      </text>
    </comment>
    <comment ref="J45" authorId="0" shapeId="0" xr:uid="{00000000-0006-0000-0B00-000009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55.pants. Vadības ziņojuma saturs
(3) Vadības ziņojumā sniedz ziņas arī par:
5) finanšu instrumentu izmantošanu, ja tas ir būtiski sabiedrības aktīvu, saistību, finansiālā stāvokļa un peļņas vai zaudējumu novērtēšanai:
a) finanšu riska vadības mērķi un politiku, pieņemtā riska vadības politiku attiecībā uz katru nozīmīgu prognozēto nākotnes darījumu veidu, kuram tiek piemērota riska ierobežošanas uzskaite,
b) sabiedrības pakļautību tirgus riskam, kredītriskam, likviditātes riskam un naudas plūsmas riskam.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A35" authorId="0" shapeId="0" xr:uid="{00000000-0006-0000-0300-000003000000}">
      <text>
        <r>
          <rPr>
            <sz val="9"/>
            <color indexed="81"/>
            <rFont val="Tahoma"/>
            <family val="2"/>
            <charset val="186"/>
          </rPr>
          <t xml:space="preserve">
Aizpildās automātiski, kad ir aizpildīts šīts Saturs</t>
        </r>
      </text>
    </comment>
    <comment ref="A39" authorId="0" shapeId="0" xr:uid="{00000000-0006-0000-0300-000004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8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<sst xmlns="http://schemas.openxmlformats.org/spreadsheetml/2006/main" count="425" uniqueCount="316">
  <si>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</si>
  <si>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</si>
  <si>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</si>
  <si>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</si>
  <si>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</si>
  <si>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</si>
  <si>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</si>
  <si>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</si>
  <si>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</si>
  <si>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</si>
  <si>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</si>
  <si>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</si>
  <si>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</si>
  <si>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</si>
  <si>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</si>
  <si>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</si>
  <si>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</si>
  <si>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</si>
  <si>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</si>
  <si>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</si>
  <si>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</si>
  <si>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</si>
  <si>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</si>
  <si>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</si>
  <si>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</si>
  <si>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</si>
  <si>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</si>
  <si>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</si>
  <si>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</si>
  <si>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</si>
  <si>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</si>
  <si>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</si>
  <si>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</si>
  <si>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</si>
  <si>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</si>
  <si>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</si>
  <si>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</si>
  <si>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</si>
  <si>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</si>
  <si>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</si>
  <si>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</si>
  <si>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</si>
  <si>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</si>
  <si>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</si>
  <si>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</si>
  <si>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</si>
  <si>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</si>
  <si>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</si>
  <si>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</si>
  <si>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</si>
  <si>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</si>
  <si>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</si>
  <si>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</si>
  <si>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</si>
  <si>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Kopā</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</si>
  <si>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</si>
  <si>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</si>
  <si>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</si>
  <si>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</si>
  <si>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</si>
  <si>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</si>
  <si>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</si>
  <si>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</si>
  <si>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</si>
  <si>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</si>
  <si>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</si>
  <si>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</si>
  <si>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</si>
  <si>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</si>
  <si>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</si>
  <si>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</si>
  <si>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</si>
  <si>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</si>
  <si>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</si>
  <si>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</si>
  <si>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</si>
  <si>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</si>
  <si>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</si>
  <si>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</si>
  <si>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</si>
  <si>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</si>
  <si>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</si>
  <si>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</si>
  <si>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</si>
  <si>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</si>
  <si>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</si>
  <si>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</si>
  <si>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</si>
  <si>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</si>
  <si>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</si>
  <si>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</si>
  <si>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</si>
  <si>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</si>
  <si>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</si>
  <si>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</si>
  <si>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</si>
  <si>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4.1.</t>
  </si>
  <si>
    <t>4.2.</t>
  </si>
  <si>
    <t>52.panta 1daļa 5.punkts</t>
  </si>
  <si>
    <t>Skaidrojums par peļņas vai zaudējumu aprēķinu</t>
  </si>
  <si>
    <t>Skaidrojums par pārskata gadā un iepriekšējos pārskata gados saņemto finanšu palīdzību</t>
  </si>
  <si>
    <t>MK Nr.775 25.1. un 25.2.punkts</t>
  </si>
  <si>
    <t>Finanšu palīdzības sniedzējs</t>
  </si>
  <si>
    <t>Kad saņemts (gads)</t>
  </si>
  <si>
    <t>Summa</t>
  </si>
  <si>
    <t>Saņemšanas mērķis</t>
  </si>
  <si>
    <t>Nosacījumi</t>
  </si>
  <si>
    <t>Pārskata gadā atmaksājamā summa, ja nav izpildīts kāds no nosacījumiem</t>
  </si>
  <si>
    <t>Skaidrojums par ieņēmumu un izdevumu posteņiem</t>
  </si>
  <si>
    <t>52.panta 1.daļa 4.punkts, MK Nr.775 25.punkts</t>
  </si>
  <si>
    <t>Ilgtermiņa ieguldījumu objekts</t>
  </si>
  <si>
    <t>Bilances vērtība izslēgšanas brīdī</t>
  </si>
  <si>
    <t>Atsavināšanas ieņēmumi</t>
  </si>
  <si>
    <t>Atsavināšanas izdevumi</t>
  </si>
  <si>
    <t>Bruto ieņēmumi vai izdevumi</t>
  </si>
  <si>
    <t>Peļņa vai zaudējumi no objekta atsavināšanas</t>
  </si>
  <si>
    <t>Paskaidrojums par peļņas vai zaudējumu aprēķinā iekļautajām ilgtermiņa ieguldījumu vērtības samazinājuma korekcijām, ja tās nav atsevišķi norādītas peļņas vai zaudējumu aprēķinā</t>
  </si>
  <si>
    <t>Bilances vērtība pārskata perioda sākumā</t>
  </si>
  <si>
    <t>Vērtības samazinājums, kas iekļauts peļņas vai zaudējumu aprēķinā</t>
  </si>
  <si>
    <t>14.panta 3.daļa</t>
  </si>
  <si>
    <t>23.panta 4.daļa</t>
  </si>
  <si>
    <t>Reģistrācijas numurs</t>
  </si>
  <si>
    <t xml:space="preserve">Grāmatvedis </t>
  </si>
  <si>
    <t>zemesgabali, ēkas un inženierbūves</t>
  </si>
  <si>
    <t>atlīdzība par darbu</t>
  </si>
  <si>
    <t>Skaidrojums par bilances posteņiem - Pasīvs</t>
  </si>
  <si>
    <t>Nekustamie īpašumi</t>
  </si>
  <si>
    <t xml:space="preserve">   pārskata gada sākumā</t>
  </si>
  <si>
    <t xml:space="preserve">   pārskata gada beigās</t>
  </si>
  <si>
    <t>Rindas kods VID EDS</t>
  </si>
  <si>
    <t>SIA</t>
  </si>
  <si>
    <t>Saīsināti</t>
  </si>
  <si>
    <t>Sabiedrība ar ierobežotu atbildību</t>
  </si>
  <si>
    <t>Bilances vērtība pārskata perioda beigās</t>
  </si>
  <si>
    <t>2018.gada xx.datums</t>
  </si>
  <si>
    <t>Bilances vērtība:</t>
  </si>
  <si>
    <t>Objekts vai pamatlīdzekļu grupa vai postenis</t>
  </si>
  <si>
    <t>Sabiedrībai nav ieņēmumu posteņu, kas nepārprotami atšķiras no sabiedrības parastās darbības.</t>
  </si>
  <si>
    <t>Sabiedrībai nav izdevumu posteņu, kas nepārprotami atšķiras no sabiedrības parastās darbības.</t>
  </si>
  <si>
    <t>Sabiedrība ne pārskata gadā, ne arī iepriekšējos pārskata gados nav saņēmusi ziedojumus un dāvinājumus, kas ir būtiski novērtējot sabiedrības saimnieciskās darbību.</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</si>
  <si>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</si>
  <si>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</si>
  <si>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</si>
  <si>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</si>
  <si>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</si>
  <si>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</si>
  <si>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</si>
  <si>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</si>
  <si>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</si>
  <si>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SIA "AUDIKONSULS"</t>
  </si>
  <si>
    <t>LZRA licence Nr.149</t>
  </si>
  <si>
    <t>LZRA sertifikāts Nr.177</t>
  </si>
  <si>
    <t>Zvērināta revidente Svetlana Ņefjodova</t>
  </si>
  <si>
    <t>Juridiskā adrese: D.Brantkalna iela 3-102, Rīga, LV-1082</t>
  </si>
  <si>
    <t xml:space="preserve">Daugavpils </t>
  </si>
  <si>
    <t>Neatkarīgu revidentu ziņojums</t>
  </si>
  <si>
    <t>Reģ.nr. 50003930971</t>
  </si>
  <si>
    <t>1.</t>
  </si>
  <si>
    <t>2.</t>
  </si>
  <si>
    <t>3.</t>
  </si>
  <si>
    <t>4.</t>
  </si>
  <si>
    <t>5.</t>
  </si>
  <si>
    <t>6.</t>
  </si>
  <si>
    <t>8.</t>
  </si>
  <si>
    <t>9.</t>
  </si>
  <si>
    <t>10.</t>
  </si>
  <si>
    <t>vērtība</t>
  </si>
  <si>
    <t>Informācija par akcijām vai daļām</t>
  </si>
  <si>
    <t>Akciju vai daļu veds</t>
  </si>
  <si>
    <t>Daļu skaits</t>
  </si>
  <si>
    <t xml:space="preserve">Nomināla </t>
  </si>
  <si>
    <t>Uzskaites vērtība uz:</t>
  </si>
  <si>
    <t>31.12.2017.</t>
  </si>
  <si>
    <t xml:space="preserve"> 31.12.2018.</t>
  </si>
  <si>
    <t>Dalibnieku ieguldījumi</t>
  </si>
  <si>
    <t>4.3.</t>
  </si>
  <si>
    <t>Neto apgrozījums pa darbības veidiem.</t>
  </si>
  <si>
    <t>NACE kods</t>
  </si>
  <si>
    <t>Tādu nav</t>
  </si>
  <si>
    <t>valdes locekļi</t>
  </si>
  <si>
    <t>Personāla izmaksas</t>
  </si>
  <si>
    <t>valsts sociālās apdrošināšanas izmaksas</t>
  </si>
  <si>
    <t>Informācija par zvērinātam revidentam (vai sabiedrībai) aprēķināto atlīdzību.</t>
  </si>
  <si>
    <t>Izdevumu veds</t>
  </si>
  <si>
    <t>Konsultācijas nodokļu jautājumos</t>
  </si>
  <si>
    <t>Citu revīzijas uzdevumu veikšana</t>
  </si>
  <si>
    <t>Kopā:</t>
  </si>
  <si>
    <t>2.1.1. Nemateriālie ieguldījumi</t>
  </si>
  <si>
    <t>2.1.2. Pamatlīdzekļi</t>
  </si>
  <si>
    <t>3.3.</t>
  </si>
  <si>
    <t>3.3.6. Paskaidrojums, ja kādas saistības attiecas uz vairākiem bilances shēmas posteņiem</t>
  </si>
  <si>
    <t>4.3.1. Skaidrojums par ieņēmumu posteņiem, kas nepārprotami atšķiras no sabiedrības parastās darbības</t>
  </si>
  <si>
    <t>4.3.2. Informācija par saņemtajiem ziedojumiem un dāvinājumiem, ja tie ir būtiski novērtējot sabiedrības saimnieciskās darbību</t>
  </si>
  <si>
    <t>4.3.3. Skaidrojums par izdevumu posteņiem, kas nepārprotami atšķiras no sabiedrības pamatdarbības</t>
  </si>
  <si>
    <t>4.3.4.</t>
  </si>
  <si>
    <t>4.3.5.</t>
  </si>
  <si>
    <t>4.4.</t>
  </si>
  <si>
    <t>4.5.</t>
  </si>
  <si>
    <t>4.6.</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</si>
  <si>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</si>
  <si>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</si>
  <si>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</si>
  <si>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</si>
  <si>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</si>
  <si>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</si>
  <si>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</si>
  <si>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</si>
  <si>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</si>
  <si>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</si>
  <si>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</si>
  <si>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</si>
  <si>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</si>
  <si>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</si>
  <si>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</si>
  <si>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</si>
  <si>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</si>
  <si>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</si>
  <si>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</si>
  <si>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</si>
  <si>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</si>
  <si>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</si>
  <si>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</si>
  <si>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</si>
  <si>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</si>
  <si>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</si>
  <si>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</si>
  <si>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</si>
  <si>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</si>
  <si>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</si>
  <si>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</si>
  <si>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</si>
  <si>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</si>
  <si>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</si>
  <si>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</si>
  <si>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</si>
  <si>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</si>
  <si>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</si>
  <si>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</si>
  <si>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Ģimnāzijas iela 28-2, Daugavpils, LV-5401</t>
  </si>
  <si>
    <t>41503029988</t>
  </si>
  <si>
    <t>Aivars Pudāns - valdes loceklis</t>
  </si>
  <si>
    <t xml:space="preserve">ar tiesībām pārstāvēt sabiedrību atsevišķi </t>
  </si>
  <si>
    <t>Irēna Alihimoviča</t>
  </si>
  <si>
    <t>Pamatlīdzekļi</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</si>
  <si>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</si>
  <si>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</si>
  <si>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</si>
  <si>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</si>
  <si>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</si>
  <si>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Ieņēmumi no atkritumu apglabāšānas un savākšanas</t>
  </si>
  <si>
    <t>Ieņēmumi no otreizējas produkcijas pārdošanas</t>
  </si>
  <si>
    <t>Sabiedrība  pārskata gadā nav saņēmusi finanšu palīdzību.</t>
  </si>
  <si>
    <t>Vides ministrija  ISPA projektiem</t>
  </si>
  <si>
    <t>Atkriyumu poligona būvniecība un šķirošanas līnija</t>
  </si>
  <si>
    <t>Finanšu palīdzība sedz dāļu objekta kārtēja gada nolietojuma</t>
  </si>
  <si>
    <t>Neattiecas</t>
  </si>
  <si>
    <t>t.sk. 1 kārtas objekts</t>
  </si>
  <si>
    <t>2.kārtas objekts</t>
  </si>
  <si>
    <t>2007-2016</t>
  </si>
  <si>
    <t>2007-2014</t>
  </si>
  <si>
    <t>2014-2016</t>
  </si>
  <si>
    <r>
      <t>Informācija par peļņu vai zaudējumiem no ilgtermiņa ieguldījumu objektu atsavināšanas</t>
    </r>
    <r>
      <rPr>
        <b/>
        <sz val="11"/>
        <color rgb="FFFF0000"/>
        <rFont val="Times New Roman"/>
        <family val="1"/>
        <charset val="186"/>
      </rPr>
      <t xml:space="preserve"> </t>
    </r>
  </si>
  <si>
    <t>Automašīnas pārdošana</t>
  </si>
  <si>
    <t xml:space="preserve">Atlīdzība vadībai </t>
  </si>
  <si>
    <t xml:space="preserve">Gada pārskata obligātā revīzija  </t>
  </si>
  <si>
    <t>Naudas plūsmas pārskats</t>
  </si>
  <si>
    <t>Pašu kapitāla izmaiņu pārskats</t>
  </si>
  <si>
    <t>Saņemtās subsīdijas, dotācijas, dāvinājumi vai ziedojumi</t>
  </si>
  <si>
    <t>VADĪBAS ZIŅOJUMS</t>
  </si>
  <si>
    <t>Sabiedrības attīstība, darbības finansiālie rezultāti un finansiālais stāvoklis</t>
  </si>
  <si>
    <t>55.panta 1.daļa</t>
  </si>
  <si>
    <t>Būtiski riski un neskaidri apstākļi ar kuriem sabiedrība saskaras</t>
  </si>
  <si>
    <t>Sabiedrība saskaras ar riskiem, kas saistīti ar tādiem finanšu instrumentiem kā  aizņēmumi no kredītiestādēm, finanšu līzinga sabiedrības, pircēju un pasūtītāju parādi un citi debitori; parādi piegādātājiem un darbuzņēmējiem un pārējie kreditori, kas izriet tieši no sabiedrības saimnieciskās darbības.</t>
  </si>
  <si>
    <r>
      <rPr>
        <i/>
        <u/>
        <sz val="11"/>
        <rFont val="Times New Roman"/>
        <family val="1"/>
        <charset val="186"/>
      </rPr>
      <t>Finanšu riski</t>
    </r>
    <r>
      <rPr>
        <sz val="11"/>
        <rFont val="Times New Roman"/>
        <family val="1"/>
        <charset val="186"/>
      </rPr>
      <t xml:space="preserve">
Galvenie finanšu riski, kas saistīti ar Sabiedrības finanšu instrumentiem ir  likviditātes risks un kredītrisks.Sabiedrība kontrolē savu kredītrisku, pastāvīgi izvērtējot klientu parāduatmaksas vēsturi . Bez tam sabiedrība nepārtraukti uzrauga debitoru parādu atlikumus, lai samazinātu neatgūstamo parādu rašanās iespēju.</t>
    </r>
  </si>
  <si>
    <r>
      <t xml:space="preserve">Likviditātes risks
</t>
    </r>
    <r>
      <rPr>
        <sz val="11"/>
        <rFont val="Times New Roman"/>
        <family val="1"/>
      </rPr>
      <t>Sabiedrība kontrolē savu likviditātes risku, uzturot atbilstošu naudas daudzumu vai nodrošinot atbilstošu finansējumu, izmantojot aizņēmumus no dalībniekiem un kredītiestādes, kā arī finanšu līzingiem.</t>
    </r>
  </si>
  <si>
    <r>
      <rPr>
        <i/>
        <sz val="11"/>
        <rFont val="Times New Roman"/>
        <family val="1"/>
      </rPr>
      <t>Kredītrisks</t>
    </r>
    <r>
      <rPr>
        <sz val="11"/>
        <rFont val="Times New Roman"/>
        <family val="1"/>
      </rPr>
      <t xml:space="preserve">
Sabiedrība ir pakļauta kredītriskam saistībā ar tās pircēju un pasūtītāju parādiem un naudu. Sabiedrība kontrolē savu kredītrisku, pastāvīgi izvērtējot klientu parādu atmaksas vēsturi un nosakot kreditēšanas nosacījumus katram klientam atsevišķi. Sabiedrībai nav nozīmīgu kredītriska koncentrāciju attiecībā uz kādu vienu darījuma partneri vai līdzīgam raksturojumam atbilstošu darījumu partneru grupu.</t>
    </r>
  </si>
  <si>
    <t>Finansiālo rezultātu rādītāji</t>
  </si>
  <si>
    <t>55.panta 2.daļa 1.punkts</t>
  </si>
  <si>
    <t>Normatīvs</t>
  </si>
  <si>
    <t>Kopējās likviditātes rādītājs</t>
  </si>
  <si>
    <t>&gt; 2               = 2</t>
  </si>
  <si>
    <t>(Apgrozāmie līdzekļi / Īstermiņa saistības)</t>
  </si>
  <si>
    <t>Saistību īpatsvars bilancē</t>
  </si>
  <si>
    <t>0 - 0,5</t>
  </si>
  <si>
    <t>(Kopējās saistības / Aktīvi)</t>
  </si>
  <si>
    <t>Neto peļņas rentabilitāte (%)</t>
  </si>
  <si>
    <t>salīdzina periodus</t>
  </si>
  <si>
    <t>(Neto peļņa / Apgrozījums)</t>
  </si>
  <si>
    <t>Aktīvu aprites rādītājs</t>
  </si>
  <si>
    <t>&gt; 1                      = 1</t>
  </si>
  <si>
    <t>(Apgrozījums / Aktīvi)</t>
  </si>
  <si>
    <t>Ilgtermiņa ieguldījumu segums ar pašu kapitālu</t>
  </si>
  <si>
    <t>&gt; 0                  = 0</t>
  </si>
  <si>
    <t>(Pašu kapitāls / Ilgtermiņa ieguldījumi)</t>
  </si>
  <si>
    <t>Atsauces uz finanšu pārskatā norādītajām summām un papildu skaidrojumus par tām</t>
  </si>
  <si>
    <t>55.panta 2.daļa 3.punkts</t>
  </si>
  <si>
    <t>Nav papildus skaidrojuma par finanšu pārskatā norādītajām summām.</t>
  </si>
  <si>
    <t>Turpmākā sabiedrības attīstība</t>
  </si>
  <si>
    <t>55.panta 3.daļa 1.punkts</t>
  </si>
  <si>
    <t>Pasākumi pētniecības un attīstības jomā</t>
  </si>
  <si>
    <t>55.panta 3.daļa 2.punkts</t>
  </si>
  <si>
    <t xml:space="preserve">Pārskata gadā sabiedrība nav veikusi pasākumus pētniecības un attīstības jomā. </t>
  </si>
  <si>
    <t>Sabiedrības savu akciju vai daļu kopums</t>
  </si>
  <si>
    <t>55.panta 3.daļa 3.punkts</t>
  </si>
  <si>
    <t>Sabiedrība nav savu akciju vai daļu turētāja.</t>
  </si>
  <si>
    <t>Sabiedrības filiāles un pārstāvniecības ārvalstīs</t>
  </si>
  <si>
    <t>55.panta 3.daļa 4.punkts</t>
  </si>
  <si>
    <t>Sabiedrībai nav filiāles un pārstāvniecības ārvalstīs.</t>
  </si>
  <si>
    <t>Finanšu instrumentu izmantošana</t>
  </si>
  <si>
    <t>Pārskata gadā sabiedrība nav izmantojusi finanšu instrumentus.</t>
  </si>
  <si>
    <t>55.panta 3.daļa 5.punkts</t>
  </si>
  <si>
    <t>2019.gada pārskats</t>
  </si>
  <si>
    <t xml:space="preserve">
Pārskata periodā neto apgrozījums ir 3630051 EUR,  finanšu rezultāts – peļņa 435722 EUR  apmērā. 
Sabiedrības pārskata perioda neto apgrozījums palielinājas par 20,2%, salīdzinot ar iepriekšējā pārskata perioda rādītājiem. </t>
  </si>
  <si>
    <t>2020.gadāSabiedrība plāno turpināt savu darbību izvēlētajā virzienā ar mērķi gūt peļņu. Sabiedrība neatlaidīgi  meklē jaunus sadarbības partnerus, noieta tirgus. Viens no galvenajiem mērķiem sabiedrības attīstībā ir iekšējo vadības un kontroles procesu uzlabošana un pilnveide. Liela vērība tiek veltīta darba drošības un vides aizsardzības pasākumiem.</t>
  </si>
  <si>
    <t>2020.gada 27.februārī.</t>
  </si>
  <si>
    <t>Norakstīta pārskata gadā finansējuma daļa 491123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</si>
</sst>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6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sz val="11"/>
      <color rgb="FFC00000"/>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b/>
      <sz val="9"/>
      <color theme="1"/>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sz val="10"/>
      <color rgb="FFC00000"/>
      <name val="Times New Roman"/>
      <family val="1"/>
      <charset val="186"/>
    </font>
    <font>
      <b/>
      <u/>
      <sz val="9"/>
      <color indexed="81"/>
      <name val="Tahoma"/>
      <family val="2"/>
      <charset val="186"/>
    </font>
    <font>
      <sz val="11"/>
      <name val="Calibri"/>
      <family val="2"/>
      <charset val="186"/>
      <scheme val="minor"/>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sz val="9"/>
      <name val="Times New Roman"/>
      <family val="1"/>
      <charset val="186"/>
    </font>
    <font>
      <b/>
      <sz val="20"/>
      <color theme="1"/>
      <name val="Times New Roman"/>
      <family val="1"/>
      <charset val="186"/>
    </font>
    <font>
      <i/>
      <sz val="10"/>
      <color rgb="FFC00000"/>
      <name val="Times New Roman"/>
      <family val="1"/>
    </font>
    <font>
      <u/>
      <sz val="12"/>
      <color theme="1"/>
      <name val="Times New Roman"/>
      <family val="1"/>
      <charset val="186"/>
    </font>
    <font>
      <sz val="11"/>
      <color indexed="8"/>
      <name val="Times New Roman"/>
      <family val="1"/>
      <charset val="186"/>
    </font>
    <font>
      <i/>
      <u/>
      <sz val="11"/>
      <name val="Times New Roman"/>
      <family val="1"/>
      <charset val="186"/>
    </font>
    <font>
      <i/>
      <sz val="11"/>
      <name val="Times New Roman"/>
      <family val="1"/>
    </font>
    <font>
      <sz val="11"/>
      <name val="Times New Roman"/>
      <family val="1"/>
    </font>
    <font>
      <sz val="12"/>
      <name val="Times New Roman"/>
      <family val="1"/>
    </font>
    <font>
      <sz val="8"/>
      <color theme="1"/>
      <name val="Times New Roman"/>
      <family val="1"/>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79">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27" fillId="0" borderId="0" xfId="0" applyFont="1" applyAlignment="1">
      <alignment vertical="center"/>
    </xf>
    <xf numFmtId="0" fontId="30" fillId="0" borderId="0" xfId="0" applyFont="1" applyAlignment="1">
      <alignment horizontal="left" vertical="center"/>
    </xf>
    <xf numFmtId="0" fontId="33"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2" fillId="2" borderId="0" xfId="0" applyNumberFormat="1" applyFont="1" applyFill="1" applyAlignment="1">
      <alignment vertical="center" wrapText="1"/>
    </xf>
    <xf numFmtId="3" fontId="1" fillId="2" borderId="0" xfId="0" applyNumberFormat="1" applyFont="1" applyFill="1" applyAlignment="1">
      <alignment vertical="center" wrapText="1"/>
    </xf>
    <xf numFmtId="0" fontId="5" fillId="0" borderId="0" xfId="0" applyFont="1" applyAlignment="1">
      <alignment vertical="center" wrapText="1"/>
    </xf>
    <xf numFmtId="164" fontId="1" fillId="0" borderId="0" xfId="0" applyNumberFormat="1" applyFont="1" applyAlignment="1">
      <alignment horizontal="center" vertical="center" wrapText="1"/>
    </xf>
    <xf numFmtId="0" fontId="36" fillId="0" borderId="0" xfId="0" applyFont="1" applyAlignment="1">
      <alignment horizontal="center" vertical="center" wrapText="1"/>
    </xf>
    <xf numFmtId="0" fontId="25" fillId="0" borderId="0" xfId="0" applyFont="1" applyAlignment="1">
      <alignment vertical="center"/>
    </xf>
    <xf numFmtId="0" fontId="40"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5" fillId="0" borderId="0" xfId="0" applyFont="1" applyAlignment="1">
      <alignment horizontal="left" vertical="center"/>
    </xf>
    <xf numFmtId="0" fontId="44" fillId="2" borderId="0" xfId="0" applyFont="1" applyFill="1" applyAlignment="1">
      <alignment horizontal="left" vertical="center" wrapText="1"/>
    </xf>
    <xf numFmtId="3" fontId="28" fillId="2" borderId="0" xfId="0" applyNumberFormat="1" applyFont="1" applyFill="1" applyAlignment="1">
      <alignment vertical="center" wrapText="1"/>
    </xf>
    <xf numFmtId="0" fontId="15" fillId="0" borderId="0" xfId="0" applyFont="1" applyAlignment="1">
      <alignment horizontal="left" vertical="top"/>
    </xf>
    <xf numFmtId="3" fontId="25" fillId="0" borderId="0" xfId="0" applyNumberFormat="1" applyFont="1" applyAlignment="1">
      <alignment vertical="center" wrapText="1"/>
    </xf>
    <xf numFmtId="0" fontId="56" fillId="0" borderId="0" xfId="0" applyFont="1" applyAlignment="1">
      <alignment horizontal="left" vertical="center"/>
    </xf>
    <xf numFmtId="0" fontId="29" fillId="0" borderId="0" xfId="0" applyFont="1" applyAlignment="1">
      <alignment horizontal="left" vertical="center" wrapText="1"/>
    </xf>
    <xf numFmtId="0" fontId="57" fillId="0" borderId="0" xfId="0" applyFont="1" applyAlignment="1">
      <alignment vertical="center" wrapText="1"/>
    </xf>
    <xf numFmtId="0" fontId="29" fillId="0" borderId="0" xfId="0" applyFont="1" applyAlignment="1">
      <alignment vertical="center"/>
    </xf>
    <xf numFmtId="0" fontId="56" fillId="0" borderId="0" xfId="0" applyFont="1" applyAlignment="1">
      <alignment horizontal="left" vertical="center" wrapText="1"/>
    </xf>
    <xf numFmtId="0" fontId="29" fillId="0" borderId="0" xfId="0" applyFont="1" applyAlignment="1">
      <alignment horizontal="left" vertical="top" wrapText="1"/>
    </xf>
    <xf numFmtId="0" fontId="41" fillId="0" borderId="0" xfId="0" applyFont="1" applyAlignment="1">
      <alignment vertical="center"/>
    </xf>
    <xf numFmtId="0" fontId="25" fillId="0" borderId="0" xfId="0" applyFont="1" applyAlignment="1">
      <alignment horizontal="left" vertical="top" wrapText="1"/>
    </xf>
    <xf numFmtId="0" fontId="41" fillId="0" borderId="0" xfId="0" applyFont="1" applyAlignment="1">
      <alignment horizontal="left" vertical="top" wrapText="1"/>
    </xf>
    <xf numFmtId="0" fontId="8" fillId="0" borderId="0" xfId="0" applyFont="1" applyAlignment="1">
      <alignment horizontal="left" vertical="center"/>
    </xf>
    <xf numFmtId="0" fontId="5" fillId="0" borderId="0" xfId="0" applyFont="1" applyAlignment="1">
      <alignment horizontal="left" vertical="top" wrapText="1"/>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1" fillId="0" borderId="0" xfId="0" applyFont="1" applyAlignment="1">
      <alignment horizontal="left" vertical="top" wrapText="1"/>
    </xf>
    <xf numFmtId="0" fontId="5" fillId="0" borderId="0" xfId="0" applyFont="1" applyAlignment="1">
      <alignment horizontal="left" wrapText="1"/>
    </xf>
    <xf numFmtId="0" fontId="3" fillId="0" borderId="16" xfId="0" applyFont="1" applyBorder="1" applyAlignment="1">
      <alignment vertical="center"/>
    </xf>
    <xf numFmtId="0" fontId="3" fillId="0" borderId="17" xfId="0" applyFont="1" applyBorder="1" applyAlignment="1">
      <alignment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0" fontId="25" fillId="2" borderId="0" xfId="0" applyFont="1" applyFill="1" applyAlignment="1">
      <alignment horizontal="left" vertical="top" wrapText="1"/>
    </xf>
    <xf numFmtId="0" fontId="60" fillId="0" borderId="0" xfId="0" applyFont="1" applyAlignment="1">
      <alignment horizontal="left" vertical="center"/>
    </xf>
    <xf numFmtId="0" fontId="41" fillId="2" borderId="0" xfId="0" applyFont="1" applyFill="1" applyAlignment="1">
      <alignment horizontal="center" vertical="center" wrapText="1"/>
    </xf>
    <xf numFmtId="3" fontId="41" fillId="2" borderId="0" xfId="0" applyNumberFormat="1" applyFont="1" applyFill="1" applyAlignment="1">
      <alignment vertical="center" wrapText="1"/>
    </xf>
    <xf numFmtId="0" fontId="41" fillId="2" borderId="0" xfId="0" applyFont="1" applyFill="1" applyAlignment="1">
      <alignment horizontal="left" vertical="center" wrapText="1"/>
    </xf>
    <xf numFmtId="3" fontId="25" fillId="2" borderId="0" xfId="0" applyNumberFormat="1" applyFont="1" applyFill="1" applyAlignment="1">
      <alignment vertical="center" wrapText="1"/>
    </xf>
    <xf numFmtId="9" fontId="41" fillId="2" borderId="0" xfId="0" applyNumberFormat="1" applyFont="1" applyFill="1" applyAlignment="1">
      <alignment horizontal="left" vertical="center" wrapText="1"/>
    </xf>
    <xf numFmtId="9" fontId="2" fillId="2" borderId="0" xfId="0" applyNumberFormat="1" applyFont="1" applyFill="1" applyAlignment="1">
      <alignment horizontal="left" vertical="center" wrapText="1"/>
    </xf>
    <xf numFmtId="0" fontId="5" fillId="0" borderId="0" xfId="0" applyFont="1"/>
    <xf numFmtId="165" fontId="25" fillId="2" borderId="0" xfId="0" applyNumberFormat="1" applyFont="1" applyFill="1" applyAlignment="1">
      <alignment vertical="center"/>
    </xf>
    <xf numFmtId="0" fontId="46" fillId="0" borderId="0" xfId="0" applyFont="1"/>
    <xf numFmtId="0" fontId="1"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xf>
    <xf numFmtId="0" fontId="65" fillId="0" borderId="0" xfId="0" applyFont="1" applyAlignment="1">
      <alignment vertical="center"/>
    </xf>
    <xf numFmtId="0" fontId="5" fillId="0" borderId="0" xfId="0" applyFont="1" applyAlignment="1">
      <alignment horizontal="center" vertical="center"/>
    </xf>
    <xf numFmtId="0" fontId="58" fillId="0" borderId="0" xfId="0" applyFont="1" applyAlignment="1">
      <alignment horizontal="center" vertical="center" wrapText="1"/>
    </xf>
    <xf numFmtId="0" fontId="4" fillId="0" borderId="0" xfId="0" applyFont="1" applyAlignment="1">
      <alignment horizontal="center" vertical="center" wrapText="1"/>
    </xf>
    <xf numFmtId="0" fontId="5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5" fillId="0" borderId="0" xfId="0" applyFont="1" applyAlignment="1">
      <alignment horizontal="left" vertical="center"/>
    </xf>
    <xf numFmtId="0" fontId="14"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horizontal="left" vertical="center"/>
    </xf>
    <xf numFmtId="0" fontId="61" fillId="0" borderId="0" xfId="0" applyFont="1" applyAlignment="1">
      <alignment horizontal="left" vertical="center" wrapText="1"/>
    </xf>
    <xf numFmtId="0" fontId="19" fillId="0" borderId="0" xfId="0" applyFont="1" applyAlignment="1">
      <alignment horizontal="left" vertical="center" wrapText="1"/>
    </xf>
    <xf numFmtId="0" fontId="59" fillId="2" borderId="0" xfId="0" applyFont="1" applyFill="1" applyAlignment="1">
      <alignment horizontal="left" vertical="center" wrapText="1"/>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25" fillId="0" borderId="0" xfId="0" applyFont="1" applyAlignment="1">
      <alignment horizontal="left" vertical="center"/>
    </xf>
    <xf numFmtId="0" fontId="3" fillId="0" borderId="0" xfId="0" applyFont="1" applyAlignment="1">
      <alignment horizontal="left" vertical="center"/>
    </xf>
    <xf numFmtId="0" fontId="29" fillId="0" borderId="0" xfId="0" applyFont="1" applyAlignment="1">
      <alignment horizontal="center" vertical="center" wrapText="1"/>
    </xf>
    <xf numFmtId="0" fontId="5" fillId="0" borderId="0" xfId="0" applyFont="1" applyAlignment="1">
      <alignment horizontal="left" vertical="top" wrapText="1"/>
    </xf>
    <xf numFmtId="0" fontId="56" fillId="0" borderId="8" xfId="0" applyFont="1" applyBorder="1" applyAlignment="1">
      <alignment horizontal="center" vertical="center"/>
    </xf>
    <xf numFmtId="0" fontId="56"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xf numFmtId="0" fontId="56" fillId="0" borderId="0" xfId="0" applyFont="1" applyAlignment="1">
      <alignment horizontal="center" vertical="center" wrapText="1"/>
    </xf>
    <xf numFmtId="0" fontId="25" fillId="2" borderId="0" xfId="0" applyFont="1" applyFill="1" applyAlignment="1">
      <alignment horizontal="left" vertical="center" wrapText="1"/>
    </xf>
    <xf numFmtId="0" fontId="5" fillId="0" borderId="0" xfId="0" applyFont="1" applyAlignment="1">
      <alignment horizontal="center" wrapText="1"/>
    </xf>
    <xf numFmtId="0" fontId="1" fillId="0" borderId="0" xfId="0" applyFont="1" applyAlignment="1">
      <alignment horizontal="left" wrapText="1"/>
    </xf>
    <xf numFmtId="0" fontId="1" fillId="0" borderId="0" xfId="0" applyFont="1" applyAlignment="1">
      <alignment horizontal="center" wrapText="1"/>
    </xf>
    <xf numFmtId="0" fontId="41" fillId="2" borderId="0" xfId="0" applyFont="1" applyFill="1" applyAlignment="1">
      <alignment horizontal="left" vertical="center" wrapText="1"/>
    </xf>
    <xf numFmtId="0" fontId="46" fillId="0" borderId="0" xfId="0" applyFont="1" applyAlignment="1">
      <alignment horizontal="left" vertical="center" wrapText="1"/>
    </xf>
    <xf numFmtId="0" fontId="0" fillId="0" borderId="0" xfId="0" applyAlignment="1">
      <alignment horizontal="left" vertical="center"/>
    </xf>
    <xf numFmtId="0" fontId="2" fillId="2" borderId="0" xfId="0" applyFont="1" applyFill="1" applyAlignment="1">
      <alignment horizontal="left" vertical="center" wrapText="1"/>
    </xf>
    <xf numFmtId="0" fontId="28" fillId="2" borderId="0" xfId="0" applyFont="1" applyFill="1" applyAlignment="1">
      <alignment horizontal="left" vertical="center" wrapText="1"/>
    </xf>
    <xf numFmtId="0" fontId="11" fillId="0" borderId="6" xfId="0" applyFont="1" applyBorder="1" applyAlignment="1" applyProtection="1">
      <alignment horizontal="center"/>
      <protection locked="0" hidden="1"/>
    </xf>
    <xf numFmtId="0" fontId="1" fillId="2" borderId="0" xfId="0" applyFont="1" applyFill="1" applyAlignment="1">
      <alignment horizontal="left" vertical="top"/>
    </xf>
    <xf numFmtId="0" fontId="25" fillId="2" borderId="0" xfId="0" applyFont="1" applyFill="1" applyAlignment="1">
      <alignment horizontal="left" vertical="top"/>
    </xf>
    <xf numFmtId="0" fontId="25" fillId="2" borderId="0" xfId="0" applyFont="1" applyFill="1" applyAlignment="1">
      <alignment horizontal="left" vertical="top" wrapText="1"/>
    </xf>
    <xf numFmtId="0" fontId="6" fillId="0" borderId="0" xfId="0" applyFont="1" applyAlignment="1">
      <alignment horizontal="center" vertical="center"/>
    </xf>
    <xf numFmtId="0" fontId="25" fillId="3" borderId="0" xfId="0" applyFont="1" applyFill="1" applyAlignment="1">
      <alignment horizontal="left" vertical="top"/>
    </xf>
    <xf numFmtId="0" fontId="2" fillId="0" borderId="0" xfId="0" applyFont="1" applyAlignment="1">
      <alignment horizontal="center" vertical="center" wrapText="1"/>
    </xf>
    <xf numFmtId="0" fontId="1" fillId="0" borderId="0" xfId="0" applyFont="1" applyAlignment="1">
      <alignment horizontal="center" vertical="center"/>
    </xf>
    <xf numFmtId="0" fontId="66" fillId="0" borderId="0" xfId="0" applyFont="1" applyAlignment="1">
      <alignment horizontal="center" vertical="center" wrapText="1"/>
    </xf>
    <xf numFmtId="9" fontId="1" fillId="0" borderId="0" xfId="0" applyNumberFormat="1" applyFont="1" applyAlignment="1">
      <alignment horizontal="center" vertical="center"/>
    </xf>
    <xf numFmtId="49" fontId="2" fillId="0" borderId="0" xfId="0" applyNumberFormat="1" applyFont="1" applyAlignment="1">
      <alignment horizontal="center" vertical="center" wrapText="1"/>
    </xf>
    <xf numFmtId="2" fontId="1" fillId="0" borderId="0" xfId="0" applyNumberFormat="1" applyFont="1" applyAlignment="1">
      <alignment horizontal="center" vertical="center"/>
    </xf>
    <xf numFmtId="0" fontId="2" fillId="0" borderId="0" xfId="0" applyFont="1" applyAlignment="1">
      <alignment horizontal="center" vertical="center"/>
    </xf>
    <xf numFmtId="0" fontId="64" fillId="2" borderId="0" xfId="0" applyFont="1" applyFill="1" applyAlignment="1">
      <alignment horizontal="left" vertical="center" wrapText="1"/>
    </xf>
    <xf numFmtId="0" fontId="63" fillId="2" borderId="0" xfId="0" applyFont="1" applyFill="1" applyAlignment="1">
      <alignment horizontal="left" vertical="center" wrapText="1"/>
    </xf>
  </cellXfs>
  <cellStyles count="1">
    <cellStyle name="Normal" xfId="0" builtinId="0"/>
  </cellStyles>
  <dxfs count="28">
    <dxf>
      <border>
        <top style="hair">
          <color indexed="64"/>
        </top>
      </border>
    </dxf>
    <dxf>
      <border>
        <top style="hair">
          <color indexed="64"/>
        </top>
      </border>
    </dxf>
    <dxf>
      <border>
        <top style="hair">
          <color indexed="64"/>
        </top>
      </border>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B818B0"/>
      <color rgb="FFCCFFFF"/>
      <color rgb="FF00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ADSO_NEW/BILANCES/BILANCE%202019/GP%202018%20naudas%20plusma%20-ed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NP(netiesa)"/>
      <sheetName val="PK(vertikālā)"/>
      <sheetName val="P_info"/>
      <sheetName val="P_Aktīvs"/>
      <sheetName val="P_Pasīvs"/>
      <sheetName val="P_PZA"/>
      <sheetName val="P_parklasifikacija"/>
      <sheetName val="Vad_ziņ"/>
    </sheetNames>
    <sheetDataSet>
      <sheetData sheetId="0"/>
      <sheetData sheetId="1"/>
      <sheetData sheetId="2">
        <row r="12">
          <cell r="B12" t="str">
            <v>Aivars Pudāns - valdes loceklis</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view="pageBreakPreview" topLeftCell="A4"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121" t="s">
        <v>235</v>
      </c>
      <c r="B13" s="121"/>
      <c r="C13" s="121"/>
      <c r="D13" s="121"/>
      <c r="E13" s="121"/>
      <c r="F13" s="121"/>
      <c r="G13" s="121"/>
      <c r="H13" s="121"/>
      <c r="I13" s="121"/>
    </row>
    <row r="14" spans="1:12" ht="25.5" customHeight="1" x14ac:dyDescent="0.3">
      <c r="A14" s="122" t="s">
        <v>236</v>
      </c>
      <c r="B14" s="122"/>
      <c r="C14" s="122"/>
      <c r="D14" s="122"/>
      <c r="E14" s="122"/>
      <c r="F14" s="122"/>
      <c r="G14" s="122"/>
      <c r="H14" s="122"/>
      <c r="I14" s="122"/>
    </row>
    <row r="15" spans="1:12" ht="25.5" customHeight="1" x14ac:dyDescent="0.3"/>
    <row r="16" spans="1:12" ht="27.6" x14ac:dyDescent="0.3">
      <c r="A16" s="123" t="s">
        <v>311</v>
      </c>
      <c r="B16" s="124"/>
      <c r="C16" s="124"/>
      <c r="D16" s="124"/>
      <c r="E16" s="124"/>
      <c r="F16" s="124"/>
      <c r="G16" s="124"/>
      <c r="H16" s="124"/>
      <c r="I16" s="124"/>
    </row>
    <row r="17" ht="30" customHeight="1" x14ac:dyDescent="0.3"/>
    <row r="43" spans="1:9" ht="15.6" x14ac:dyDescent="0.3">
      <c r="A43" s="125" t="s">
        <v>154</v>
      </c>
      <c r="B43" s="125"/>
      <c r="C43" s="125"/>
      <c r="D43" s="125"/>
      <c r="E43" s="125"/>
      <c r="F43" s="125"/>
      <c r="G43" s="125"/>
      <c r="H43" s="125"/>
      <c r="I43" s="125"/>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20"/>
  <sheetViews>
    <sheetView view="pageBreakPreview" zoomScaleNormal="100" zoomScaleSheetLayoutView="100" workbookViewId="0">
      <selection activeCell="G18" sqref="G18"/>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8" customWidth="1"/>
    <col min="10" max="10" width="30.109375" style="4" hidden="1" customWidth="1" outlineLevel="1"/>
    <col min="11" max="11" width="9.109375" collapsed="1"/>
    <col min="12" max="16384" width="9.109375" style="4"/>
  </cols>
  <sheetData>
    <row r="1" spans="1:10" ht="15" customHeight="1" x14ac:dyDescent="0.3">
      <c r="A1" s="45" t="s">
        <v>159</v>
      </c>
      <c r="B1" s="49" t="s">
        <v>125</v>
      </c>
      <c r="C1" s="5"/>
      <c r="D1" s="5"/>
      <c r="E1" s="5"/>
      <c r="F1" s="5"/>
      <c r="G1" s="5"/>
      <c r="H1" s="5"/>
      <c r="I1" s="146"/>
    </row>
    <row r="2" spans="1:10" ht="15" customHeight="1" x14ac:dyDescent="0.3">
      <c r="A2" s="45"/>
      <c r="B2" s="49"/>
      <c r="C2" s="5"/>
      <c r="D2" s="5"/>
      <c r="E2" s="5"/>
      <c r="F2" s="5"/>
      <c r="G2" s="5"/>
      <c r="H2" s="5"/>
      <c r="I2" s="146"/>
    </row>
    <row r="3" spans="1:10" ht="15" customHeight="1" x14ac:dyDescent="0.3">
      <c r="A3" s="83" t="s">
        <v>95</v>
      </c>
      <c r="B3" s="72" t="s">
        <v>167</v>
      </c>
      <c r="C3" s="5"/>
      <c r="D3" s="5"/>
      <c r="E3" s="5"/>
      <c r="F3" s="5"/>
      <c r="G3" s="5"/>
      <c r="H3" s="5"/>
      <c r="I3" s="146"/>
    </row>
    <row r="4" spans="1:10" ht="15" customHeight="1" thickBot="1" x14ac:dyDescent="0.35">
      <c r="A4" s="45"/>
      <c r="B4" s="49"/>
      <c r="C4" s="5"/>
      <c r="D4" s="5"/>
      <c r="E4" s="5"/>
      <c r="F4" s="5"/>
      <c r="G4" s="5"/>
      <c r="H4" s="5"/>
      <c r="I4" s="146"/>
    </row>
    <row r="5" spans="1:10" ht="15" customHeight="1" thickBot="1" x14ac:dyDescent="0.35">
      <c r="A5" s="86"/>
      <c r="B5" s="148" t="s">
        <v>168</v>
      </c>
      <c r="C5" s="149"/>
      <c r="D5" s="90" t="s">
        <v>169</v>
      </c>
      <c r="E5" s="90" t="s">
        <v>170</v>
      </c>
      <c r="F5" s="150" t="s">
        <v>171</v>
      </c>
      <c r="G5" s="151"/>
      <c r="H5" s="5"/>
      <c r="I5" s="146"/>
    </row>
    <row r="6" spans="1:10" ht="15" customHeight="1" thickBot="1" x14ac:dyDescent="0.35">
      <c r="A6" s="87"/>
      <c r="B6" s="84"/>
      <c r="C6" s="85"/>
      <c r="D6" s="91"/>
      <c r="E6" s="91" t="s">
        <v>166</v>
      </c>
      <c r="F6" s="92" t="s">
        <v>173</v>
      </c>
      <c r="G6" s="85" t="s">
        <v>172</v>
      </c>
      <c r="H6" s="5"/>
      <c r="I6" s="146"/>
    </row>
    <row r="7" spans="1:10" ht="15" customHeight="1" thickBot="1" x14ac:dyDescent="0.35">
      <c r="A7" s="88"/>
      <c r="B7" s="152" t="s">
        <v>174</v>
      </c>
      <c r="C7" s="153"/>
      <c r="D7" s="92">
        <v>550</v>
      </c>
      <c r="E7" s="92">
        <v>860</v>
      </c>
      <c r="F7" s="92">
        <v>473000</v>
      </c>
      <c r="G7" s="89">
        <v>473000</v>
      </c>
      <c r="H7" s="5"/>
      <c r="I7" s="146"/>
    </row>
    <row r="8" spans="1:10" ht="15" customHeight="1" x14ac:dyDescent="0.3">
      <c r="I8" s="146"/>
    </row>
    <row r="10" spans="1:10" ht="15" customHeight="1" x14ac:dyDescent="0.3">
      <c r="A10" s="42" t="s">
        <v>189</v>
      </c>
      <c r="B10" s="147" t="s">
        <v>93</v>
      </c>
      <c r="C10" s="147"/>
      <c r="D10" s="147"/>
      <c r="E10" s="147"/>
      <c r="F10" s="147"/>
      <c r="G10" s="147"/>
      <c r="H10" s="147"/>
      <c r="I10" s="77"/>
    </row>
    <row r="12" spans="1:10" ht="15" customHeight="1" x14ac:dyDescent="0.3">
      <c r="B12" s="147" t="s">
        <v>248</v>
      </c>
      <c r="C12" s="147"/>
      <c r="D12" s="147"/>
      <c r="E12" s="147"/>
      <c r="F12" s="147"/>
      <c r="G12" s="147"/>
      <c r="H12" s="147"/>
      <c r="I12" s="60"/>
      <c r="J12" s="16" t="s">
        <v>98</v>
      </c>
    </row>
    <row r="14" spans="1:10" ht="15" customHeight="1" x14ac:dyDescent="0.3">
      <c r="B14" s="1" t="s">
        <v>146</v>
      </c>
      <c r="E14" s="56">
        <v>34215</v>
      </c>
      <c r="I14" s="78"/>
    </row>
    <row r="15" spans="1:10" ht="15" customHeight="1" x14ac:dyDescent="0.3">
      <c r="B15" s="1" t="s">
        <v>147</v>
      </c>
      <c r="E15" s="56">
        <v>24184</v>
      </c>
      <c r="I15" s="78"/>
    </row>
    <row r="16" spans="1:10" ht="15" customHeight="1" x14ac:dyDescent="0.3">
      <c r="B16" s="1" t="s">
        <v>148</v>
      </c>
      <c r="E16" s="26">
        <v>10031</v>
      </c>
      <c r="I16" s="78"/>
    </row>
    <row r="19" spans="2:10" ht="30" customHeight="1" x14ac:dyDescent="0.3">
      <c r="B19" s="147" t="s">
        <v>190</v>
      </c>
      <c r="C19" s="147"/>
      <c r="D19" s="147"/>
      <c r="E19" s="147"/>
      <c r="F19" s="147"/>
      <c r="G19" s="147"/>
      <c r="H19" s="147"/>
      <c r="I19" s="60"/>
      <c r="J19" s="16" t="s">
        <v>92</v>
      </c>
    </row>
    <row r="20" spans="2:10" ht="15" customHeight="1" x14ac:dyDescent="0.3">
      <c r="B20" s="143" t="s">
        <v>178</v>
      </c>
      <c r="C20" s="143"/>
      <c r="D20" s="143"/>
      <c r="E20" s="143"/>
      <c r="F20" s="143"/>
      <c r="G20" s="143"/>
      <c r="H20" s="143"/>
      <c r="I20" s="60"/>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82"/>
  <sheetViews>
    <sheetView tabSelected="1" view="pageBreakPreview" zoomScaleNormal="100" zoomScaleSheetLayoutView="100" workbookViewId="0">
      <selection activeCell="B70" sqref="B70:H70"/>
    </sheetView>
  </sheetViews>
  <sheetFormatPr defaultColWidth="9.109375" defaultRowHeight="15" customHeight="1" outlineLevelRow="1" outlineLevelCol="1" x14ac:dyDescent="0.3"/>
  <cols>
    <col min="1" max="1" width="4.5546875" style="4" customWidth="1"/>
    <col min="2" max="2" width="10" style="4" customWidth="1"/>
    <col min="3" max="4" width="11.6640625" style="4" customWidth="1"/>
    <col min="5" max="5" width="12.5546875" style="4" customWidth="1"/>
    <col min="6" max="6" width="11.88671875" style="4" customWidth="1"/>
    <col min="7" max="7" width="10.5546875" style="4" customWidth="1"/>
    <col min="8" max="8" width="11.6640625" style="4" customWidth="1"/>
    <col min="9" max="9" width="11.6640625" style="48" customWidth="1"/>
    <col min="10" max="10" width="30.109375" style="4" hidden="1" customWidth="1" outlineLevel="1"/>
    <col min="11" max="11" width="9.109375" collapsed="1"/>
    <col min="12" max="16384" width="9.109375" style="4"/>
  </cols>
  <sheetData>
    <row r="1" spans="1:11" ht="31.2" customHeight="1" x14ac:dyDescent="0.3">
      <c r="A1" s="45" t="s">
        <v>160</v>
      </c>
      <c r="B1" s="41" t="s">
        <v>99</v>
      </c>
      <c r="C1" s="5"/>
      <c r="D1" s="5"/>
      <c r="E1" s="5"/>
      <c r="F1" s="5"/>
      <c r="G1" s="5"/>
      <c r="H1" s="5"/>
      <c r="I1" s="154"/>
    </row>
    <row r="2" spans="1:11" ht="15" customHeight="1" x14ac:dyDescent="0.3">
      <c r="A2" s="83" t="s">
        <v>96</v>
      </c>
      <c r="B2" s="81" t="s">
        <v>176</v>
      </c>
      <c r="C2" s="5"/>
      <c r="D2" s="5"/>
      <c r="E2" s="5"/>
      <c r="F2" s="5"/>
      <c r="G2" s="5"/>
      <c r="H2" s="5"/>
      <c r="I2" s="154"/>
    </row>
    <row r="3" spans="1:11" ht="15" customHeight="1" x14ac:dyDescent="0.3">
      <c r="A3" s="45"/>
      <c r="B3" s="41"/>
      <c r="C3" s="5"/>
      <c r="D3" s="5"/>
      <c r="E3" s="5"/>
      <c r="F3" s="5" t="s">
        <v>177</v>
      </c>
      <c r="G3" s="5" t="s">
        <v>104</v>
      </c>
      <c r="H3" s="5"/>
      <c r="I3" s="154"/>
    </row>
    <row r="4" spans="1:11" ht="15" customHeight="1" x14ac:dyDescent="0.3">
      <c r="A4" s="45"/>
      <c r="B4" s="41"/>
      <c r="C4" s="5"/>
      <c r="D4" s="5"/>
      <c r="E4" s="5"/>
      <c r="F4" s="5"/>
      <c r="G4" s="5"/>
      <c r="H4" s="5"/>
      <c r="I4" s="154"/>
    </row>
    <row r="5" spans="1:11" ht="15" customHeight="1" x14ac:dyDescent="0.3">
      <c r="A5" s="83"/>
      <c r="B5" s="106" t="s">
        <v>249</v>
      </c>
      <c r="C5" s="7"/>
      <c r="D5" s="7"/>
      <c r="E5" s="7"/>
      <c r="F5" s="5">
        <v>3811</v>
      </c>
      <c r="G5" s="5">
        <f>'PZA(IF)'!D7-P_PZA!G6</f>
        <v>3427148</v>
      </c>
      <c r="H5" s="5"/>
      <c r="I5" s="154"/>
    </row>
    <row r="6" spans="1:11" ht="15" customHeight="1" x14ac:dyDescent="0.3">
      <c r="A6" s="45"/>
      <c r="B6" s="106" t="s">
        <v>250</v>
      </c>
      <c r="C6" s="5"/>
      <c r="D6" s="5"/>
      <c r="E6" s="5"/>
      <c r="F6" s="5"/>
      <c r="G6" s="5">
        <v>172151</v>
      </c>
      <c r="H6" s="5"/>
      <c r="I6" s="154"/>
    </row>
    <row r="7" spans="1:11" ht="15" customHeight="1" x14ac:dyDescent="0.3">
      <c r="A7" s="45"/>
      <c r="B7" s="41"/>
      <c r="C7" s="5"/>
      <c r="D7" s="5"/>
      <c r="E7" s="5"/>
      <c r="F7" s="5"/>
      <c r="G7" s="5"/>
      <c r="H7" s="5"/>
      <c r="I7" s="154"/>
    </row>
    <row r="8" spans="1:11" ht="15" customHeight="1" x14ac:dyDescent="0.3">
      <c r="A8" s="45"/>
      <c r="B8" s="41"/>
      <c r="C8" s="5"/>
      <c r="D8" s="5"/>
      <c r="E8" s="5"/>
      <c r="F8" s="5"/>
      <c r="G8" s="5"/>
      <c r="H8" s="5"/>
      <c r="I8" s="154"/>
    </row>
    <row r="9" spans="1:11" ht="15" customHeight="1" x14ac:dyDescent="0.3">
      <c r="I9" s="154"/>
    </row>
    <row r="10" spans="1:11" ht="30" customHeight="1" x14ac:dyDescent="0.3">
      <c r="A10" s="42" t="s">
        <v>97</v>
      </c>
      <c r="B10" s="147" t="s">
        <v>100</v>
      </c>
      <c r="C10" s="147"/>
      <c r="D10" s="147"/>
      <c r="E10" s="147"/>
      <c r="F10" s="147"/>
      <c r="G10" s="147"/>
      <c r="H10" s="147"/>
      <c r="I10" s="77"/>
      <c r="J10" s="16" t="s">
        <v>101</v>
      </c>
    </row>
    <row r="12" spans="1:11" ht="15" customHeight="1" x14ac:dyDescent="0.3">
      <c r="B12" s="163" t="s">
        <v>251</v>
      </c>
      <c r="C12" s="163"/>
      <c r="D12" s="163"/>
      <c r="E12" s="163"/>
      <c r="F12" s="163"/>
      <c r="G12" s="163"/>
      <c r="H12" s="163"/>
      <c r="I12" s="60"/>
      <c r="K12" s="4"/>
    </row>
    <row r="14" spans="1:11" ht="68.400000000000006" x14ac:dyDescent="0.3">
      <c r="B14" s="134" t="s">
        <v>102</v>
      </c>
      <c r="C14" s="134"/>
      <c r="D14" s="134" t="s">
        <v>103</v>
      </c>
      <c r="E14" s="63" t="s">
        <v>104</v>
      </c>
      <c r="F14" s="134" t="s">
        <v>105</v>
      </c>
      <c r="G14" s="134" t="s">
        <v>106</v>
      </c>
      <c r="H14" s="59" t="s">
        <v>107</v>
      </c>
      <c r="I14" s="74"/>
    </row>
    <row r="15" spans="1:11" ht="15.6" x14ac:dyDescent="0.3">
      <c r="B15" s="134"/>
      <c r="C15" s="134"/>
      <c r="D15" s="134"/>
      <c r="E15" s="54" t="str">
        <f>Info!$J$8</f>
        <v>EUR</v>
      </c>
      <c r="F15" s="134"/>
      <c r="G15" s="134"/>
      <c r="H15" s="54" t="str">
        <f>Info!$J$8</f>
        <v>EUR</v>
      </c>
      <c r="I15" s="74"/>
    </row>
    <row r="16" spans="1:11" ht="75" customHeight="1" x14ac:dyDescent="0.3">
      <c r="B16" s="159" t="s">
        <v>252</v>
      </c>
      <c r="C16" s="159"/>
      <c r="D16" s="107" t="s">
        <v>258</v>
      </c>
      <c r="E16" s="108">
        <v>7893462</v>
      </c>
      <c r="F16" s="109" t="s">
        <v>253</v>
      </c>
      <c r="G16" s="109" t="s">
        <v>254</v>
      </c>
      <c r="H16" s="110" t="s">
        <v>255</v>
      </c>
      <c r="I16" s="74"/>
    </row>
    <row r="17" spans="1:11" ht="48.6" customHeight="1" x14ac:dyDescent="0.3">
      <c r="B17" s="159" t="s">
        <v>256</v>
      </c>
      <c r="C17" s="160"/>
      <c r="D17" s="107" t="s">
        <v>259</v>
      </c>
      <c r="E17" s="108">
        <v>4946752</v>
      </c>
      <c r="F17" s="68"/>
      <c r="G17" s="111">
        <v>0.65</v>
      </c>
      <c r="H17" s="69">
        <v>0</v>
      </c>
      <c r="I17" s="74"/>
    </row>
    <row r="18" spans="1:11" ht="15" customHeight="1" x14ac:dyDescent="0.3">
      <c r="B18" s="162" t="s">
        <v>257</v>
      </c>
      <c r="C18" s="162"/>
      <c r="D18" s="65" t="s">
        <v>260</v>
      </c>
      <c r="E18" s="55">
        <v>2946710</v>
      </c>
      <c r="F18" s="66"/>
      <c r="G18" s="112">
        <v>0.85</v>
      </c>
      <c r="H18" s="56">
        <v>0</v>
      </c>
      <c r="I18" s="74"/>
    </row>
    <row r="20" spans="1:11" ht="15" customHeight="1" x14ac:dyDescent="0.3">
      <c r="B20" s="44" t="s">
        <v>87</v>
      </c>
      <c r="I20" s="60"/>
      <c r="K20" s="4"/>
    </row>
    <row r="21" spans="1:11" ht="60" customHeight="1" x14ac:dyDescent="0.3">
      <c r="B21" s="155" t="s">
        <v>315</v>
      </c>
      <c r="C21" s="155"/>
      <c r="D21" s="155"/>
      <c r="E21" s="155"/>
      <c r="F21" s="155"/>
      <c r="G21" s="155"/>
      <c r="H21" s="155"/>
      <c r="I21" s="60"/>
      <c r="K21" s="4"/>
    </row>
    <row r="23" spans="1:11" ht="15" customHeight="1" x14ac:dyDescent="0.3">
      <c r="A23" s="42" t="s">
        <v>175</v>
      </c>
      <c r="B23" s="147" t="s">
        <v>108</v>
      </c>
      <c r="C23" s="147"/>
      <c r="D23" s="147"/>
      <c r="E23" s="147"/>
      <c r="F23" s="147"/>
      <c r="G23" s="147"/>
      <c r="H23" s="147"/>
      <c r="I23" s="77"/>
    </row>
    <row r="25" spans="1:11" ht="30" customHeight="1" x14ac:dyDescent="0.3">
      <c r="B25" s="147" t="s">
        <v>191</v>
      </c>
      <c r="C25" s="147"/>
      <c r="D25" s="147"/>
      <c r="E25" s="147"/>
      <c r="F25" s="147"/>
      <c r="G25" s="147"/>
      <c r="H25" s="147"/>
      <c r="I25" s="79"/>
      <c r="J25" s="46" t="s">
        <v>109</v>
      </c>
    </row>
    <row r="27" spans="1:11" ht="15" customHeight="1" x14ac:dyDescent="0.3">
      <c r="B27" s="163" t="s">
        <v>137</v>
      </c>
      <c r="C27" s="163"/>
      <c r="D27" s="163"/>
      <c r="E27" s="163"/>
      <c r="F27" s="163"/>
      <c r="G27" s="163"/>
      <c r="H27" s="163"/>
      <c r="I27" s="79"/>
    </row>
    <row r="28" spans="1:11" ht="15" customHeight="1" x14ac:dyDescent="0.3">
      <c r="B28" s="4" t="s">
        <v>178</v>
      </c>
    </row>
    <row r="29" spans="1:11" ht="30" customHeight="1" x14ac:dyDescent="0.3">
      <c r="B29" s="147" t="s">
        <v>192</v>
      </c>
      <c r="C29" s="147"/>
      <c r="D29" s="147"/>
      <c r="E29" s="147"/>
      <c r="F29" s="147"/>
      <c r="G29" s="147"/>
      <c r="H29" s="147"/>
      <c r="I29" s="79"/>
    </row>
    <row r="30" spans="1:11" ht="15" customHeight="1" x14ac:dyDescent="0.3">
      <c r="I30" s="79"/>
    </row>
    <row r="31" spans="1:11" ht="30" customHeight="1" x14ac:dyDescent="0.3">
      <c r="B31" s="163" t="s">
        <v>139</v>
      </c>
      <c r="C31" s="163"/>
      <c r="D31" s="163"/>
      <c r="E31" s="163"/>
      <c r="F31" s="163"/>
      <c r="G31" s="163"/>
      <c r="H31" s="163"/>
      <c r="I31" s="80"/>
    </row>
    <row r="32" spans="1:11" ht="15" customHeight="1" x14ac:dyDescent="0.3">
      <c r="I32" s="79"/>
    </row>
    <row r="34" spans="1:10" ht="30" customHeight="1" x14ac:dyDescent="0.3">
      <c r="B34" s="147" t="s">
        <v>193</v>
      </c>
      <c r="C34" s="147"/>
      <c r="D34" s="147"/>
      <c r="E34" s="147"/>
      <c r="F34" s="147"/>
      <c r="G34" s="147"/>
      <c r="H34" s="147"/>
      <c r="I34" s="79"/>
    </row>
    <row r="35" spans="1:10" ht="15.6" x14ac:dyDescent="0.3">
      <c r="B35" s="93" t="s">
        <v>178</v>
      </c>
      <c r="C35" s="82"/>
      <c r="D35" s="82"/>
      <c r="E35" s="82"/>
      <c r="F35" s="82"/>
      <c r="G35" s="82"/>
      <c r="H35" s="82"/>
      <c r="I35" s="79"/>
    </row>
    <row r="36" spans="1:10" ht="30" customHeight="1" x14ac:dyDescent="0.3">
      <c r="B36" s="94" t="s">
        <v>194</v>
      </c>
      <c r="C36" s="113" t="s">
        <v>263</v>
      </c>
      <c r="D36" s="113"/>
      <c r="E36" s="43"/>
      <c r="F36" s="82"/>
      <c r="G36" s="94" t="s">
        <v>104</v>
      </c>
      <c r="H36" s="82"/>
      <c r="I36" s="79"/>
    </row>
    <row r="37" spans="1:10" ht="19.95" customHeight="1" x14ac:dyDescent="0.3">
      <c r="B37" s="157" t="s">
        <v>179</v>
      </c>
      <c r="C37" s="157"/>
      <c r="D37" s="82"/>
      <c r="E37" s="82"/>
      <c r="F37" s="82"/>
      <c r="G37" s="82">
        <v>29968</v>
      </c>
      <c r="H37" s="82"/>
      <c r="I37" s="79"/>
    </row>
    <row r="38" spans="1:10" ht="19.95" customHeight="1" x14ac:dyDescent="0.3">
      <c r="B38" s="158" t="s">
        <v>181</v>
      </c>
      <c r="C38" s="158"/>
      <c r="D38" s="158"/>
      <c r="E38" s="82"/>
      <c r="F38" s="82"/>
      <c r="G38" s="82">
        <v>7131</v>
      </c>
      <c r="H38" s="82"/>
      <c r="I38" s="79"/>
    </row>
    <row r="39" spans="1:10" ht="30" customHeight="1" x14ac:dyDescent="0.3">
      <c r="B39" s="94" t="s">
        <v>195</v>
      </c>
      <c r="C39" s="156" t="s">
        <v>180</v>
      </c>
      <c r="D39" s="156"/>
      <c r="E39" s="82"/>
      <c r="F39" s="82"/>
      <c r="G39" s="94" t="s">
        <v>104</v>
      </c>
      <c r="H39" s="82"/>
      <c r="I39" s="79"/>
    </row>
    <row r="40" spans="1:10" ht="26.4" customHeight="1" x14ac:dyDescent="0.3">
      <c r="B40" s="157" t="s">
        <v>124</v>
      </c>
      <c r="C40" s="157"/>
      <c r="D40" s="82"/>
      <c r="E40" s="82"/>
      <c r="F40" s="82"/>
      <c r="G40" s="82">
        <v>889515</v>
      </c>
      <c r="H40" s="82"/>
      <c r="I40" s="79"/>
    </row>
    <row r="41" spans="1:10" ht="22.95" customHeight="1" x14ac:dyDescent="0.3">
      <c r="B41" s="158" t="s">
        <v>181</v>
      </c>
      <c r="C41" s="158"/>
      <c r="D41" s="158"/>
      <c r="E41" s="82"/>
      <c r="F41" s="82"/>
      <c r="G41" s="82">
        <v>213483</v>
      </c>
      <c r="H41" s="82"/>
      <c r="I41" s="79"/>
    </row>
    <row r="42" spans="1:10" ht="19.2" customHeight="1" x14ac:dyDescent="0.3">
      <c r="B42" s="82"/>
      <c r="C42" s="82"/>
      <c r="D42" s="82"/>
      <c r="E42" s="82"/>
      <c r="F42" s="82"/>
      <c r="G42" s="82"/>
      <c r="H42" s="82"/>
      <c r="I42" s="79"/>
    </row>
    <row r="44" spans="1:10" ht="15" customHeight="1" x14ac:dyDescent="0.3">
      <c r="B44" s="155" t="s">
        <v>138</v>
      </c>
      <c r="C44" s="155"/>
      <c r="D44" s="155"/>
      <c r="E44" s="155"/>
      <c r="F44" s="155"/>
      <c r="G44" s="155"/>
      <c r="H44" s="155"/>
      <c r="I44" s="79"/>
    </row>
    <row r="46" spans="1:10" ht="30" customHeight="1" x14ac:dyDescent="0.3">
      <c r="A46" s="42" t="s">
        <v>196</v>
      </c>
      <c r="B46" s="147" t="s">
        <v>261</v>
      </c>
      <c r="C46" s="147"/>
      <c r="D46" s="147"/>
      <c r="E46" s="147"/>
      <c r="F46" s="147"/>
      <c r="G46" s="147"/>
      <c r="H46" s="147"/>
      <c r="I46" s="73"/>
      <c r="J46" s="16" t="s">
        <v>119</v>
      </c>
    </row>
    <row r="48" spans="1:10" ht="66" x14ac:dyDescent="0.3">
      <c r="A48" s="134"/>
      <c r="B48" s="134" t="s">
        <v>110</v>
      </c>
      <c r="C48" s="134"/>
      <c r="D48" s="63" t="s">
        <v>111</v>
      </c>
      <c r="E48" s="63" t="s">
        <v>112</v>
      </c>
      <c r="F48" s="63" t="s">
        <v>113</v>
      </c>
      <c r="G48" s="63" t="s">
        <v>114</v>
      </c>
      <c r="H48" s="63" t="s">
        <v>115</v>
      </c>
      <c r="I48" s="74"/>
    </row>
    <row r="49" spans="1:11" ht="15.6" x14ac:dyDescent="0.3">
      <c r="A49" s="134"/>
      <c r="B49" s="134"/>
      <c r="C49" s="134"/>
      <c r="D49" s="54" t="str">
        <f>Info!$J$8</f>
        <v>EUR</v>
      </c>
      <c r="E49" s="54" t="str">
        <f>Info!$J$8</f>
        <v>EUR</v>
      </c>
      <c r="F49" s="54" t="str">
        <f>Info!$J$8</f>
        <v>EUR</v>
      </c>
      <c r="G49" s="54" t="str">
        <f>Info!$J$8</f>
        <v>EUR</v>
      </c>
      <c r="H49" s="54" t="str">
        <f>Info!$J$8</f>
        <v>EUR</v>
      </c>
      <c r="I49" s="74"/>
    </row>
    <row r="50" spans="1:11" ht="30" customHeight="1" x14ac:dyDescent="0.3">
      <c r="A50" s="58"/>
      <c r="B50" s="159" t="s">
        <v>262</v>
      </c>
      <c r="C50" s="159"/>
      <c r="D50" s="69">
        <v>0</v>
      </c>
      <c r="E50" s="110">
        <v>545</v>
      </c>
      <c r="F50" s="69">
        <v>0</v>
      </c>
      <c r="G50" s="71">
        <v>545</v>
      </c>
      <c r="H50" s="71">
        <v>545</v>
      </c>
      <c r="I50" s="74"/>
    </row>
    <row r="51" spans="1:11" ht="15" customHeight="1" x14ac:dyDescent="0.3">
      <c r="B51" s="131" t="s">
        <v>54</v>
      </c>
      <c r="C51" s="161"/>
      <c r="D51" s="57">
        <f>SUM(D50:D50)</f>
        <v>0</v>
      </c>
      <c r="E51" s="57">
        <f>SUM(E50:E50)</f>
        <v>545</v>
      </c>
      <c r="F51" s="57">
        <f>SUM(F50:F50)</f>
        <v>0</v>
      </c>
      <c r="G51" s="57">
        <f>SUM(G50:G50)</f>
        <v>545</v>
      </c>
      <c r="H51" s="57">
        <f>SUM(H50:H50)</f>
        <v>545</v>
      </c>
      <c r="I51" s="74"/>
    </row>
    <row r="53" spans="1:11" ht="15" customHeight="1" x14ac:dyDescent="0.3">
      <c r="B53" s="44" t="s">
        <v>87</v>
      </c>
      <c r="I53" s="60"/>
      <c r="K53" s="4"/>
    </row>
    <row r="54" spans="1:11" ht="15" customHeight="1" x14ac:dyDescent="0.3">
      <c r="B54" s="143" t="s">
        <v>262</v>
      </c>
      <c r="C54" s="143"/>
      <c r="D54" s="143"/>
      <c r="E54" s="143"/>
      <c r="F54" s="143"/>
      <c r="G54" s="143"/>
      <c r="H54" s="143"/>
      <c r="I54" s="60"/>
      <c r="K54" s="4"/>
    </row>
    <row r="57" spans="1:11" ht="45" customHeight="1" x14ac:dyDescent="0.3">
      <c r="A57" s="42" t="s">
        <v>197</v>
      </c>
      <c r="B57" s="147" t="s">
        <v>116</v>
      </c>
      <c r="C57" s="147"/>
      <c r="D57" s="147"/>
      <c r="E57" s="147"/>
      <c r="F57" s="147"/>
      <c r="G57" s="147"/>
      <c r="H57" s="147"/>
      <c r="I57" s="73"/>
      <c r="J57" s="16" t="s">
        <v>120</v>
      </c>
    </row>
    <row r="59" spans="1:11" ht="72.75" customHeight="1" x14ac:dyDescent="0.3">
      <c r="B59" s="168" t="s">
        <v>136</v>
      </c>
      <c r="C59" s="168"/>
      <c r="D59" s="168"/>
      <c r="E59" s="168"/>
      <c r="F59" s="59" t="s">
        <v>117</v>
      </c>
      <c r="G59" s="59" t="s">
        <v>118</v>
      </c>
      <c r="H59" s="59" t="s">
        <v>133</v>
      </c>
      <c r="I59" s="74"/>
    </row>
    <row r="60" spans="1:11" ht="15" customHeight="1" x14ac:dyDescent="0.3">
      <c r="B60" s="168"/>
      <c r="C60" s="168"/>
      <c r="D60" s="168"/>
      <c r="E60" s="168"/>
      <c r="F60" s="54" t="str">
        <f>Info!$J$8</f>
        <v>EUR</v>
      </c>
      <c r="G60" s="54" t="str">
        <f>Info!$J$8</f>
        <v>EUR</v>
      </c>
      <c r="H60" s="54" t="str">
        <f>Info!$J$8</f>
        <v>EUR</v>
      </c>
      <c r="I60" s="74"/>
    </row>
    <row r="61" spans="1:11" s="48" customFormat="1" ht="30" customHeight="1" x14ac:dyDescent="0.3">
      <c r="B61" s="167" t="s">
        <v>21</v>
      </c>
      <c r="C61" s="167"/>
      <c r="D61" s="167"/>
      <c r="E61" s="167"/>
      <c r="F61" s="114">
        <f>Aktīvs!$E$7</f>
        <v>85</v>
      </c>
      <c r="G61" s="114">
        <v>0</v>
      </c>
      <c r="H61" s="114">
        <f>Aktīvs!$D$7</f>
        <v>85</v>
      </c>
      <c r="I61" s="74"/>
      <c r="K61" s="115"/>
    </row>
    <row r="62" spans="1:11" s="48" customFormat="1" ht="18.600000000000001" customHeight="1" x14ac:dyDescent="0.3">
      <c r="B62" s="167" t="s">
        <v>126</v>
      </c>
      <c r="C62" s="167"/>
      <c r="D62" s="105"/>
      <c r="E62" s="105"/>
      <c r="F62" s="114">
        <f>Aktīvs!E11</f>
        <v>1614640</v>
      </c>
      <c r="G62" s="114">
        <f>F62-H62</f>
        <v>119655</v>
      </c>
      <c r="H62" s="114">
        <f>Aktīvs!D11</f>
        <v>1494985</v>
      </c>
      <c r="I62" s="74"/>
      <c r="K62" s="115"/>
    </row>
    <row r="63" spans="1:11" s="48" customFormat="1" ht="15" customHeight="1" x14ac:dyDescent="0.3">
      <c r="B63" s="166" t="s">
        <v>78</v>
      </c>
      <c r="C63" s="166"/>
      <c r="D63" s="166"/>
      <c r="E63" s="166"/>
      <c r="F63" s="114">
        <f>Aktīvs!E13</f>
        <v>2325541</v>
      </c>
      <c r="G63" s="114">
        <v>254117</v>
      </c>
      <c r="H63" s="114">
        <f>Aktīvs!$D$13</f>
        <v>2081024</v>
      </c>
      <c r="I63" s="74"/>
      <c r="K63" s="115"/>
    </row>
    <row r="64" spans="1:11" s="48" customFormat="1" ht="15" customHeight="1" x14ac:dyDescent="0.3">
      <c r="B64" s="166" t="s">
        <v>22</v>
      </c>
      <c r="C64" s="166"/>
      <c r="D64" s="166"/>
      <c r="E64" s="166"/>
      <c r="F64" s="114">
        <f>Aktīvs!$E$14</f>
        <v>7417</v>
      </c>
      <c r="G64" s="114">
        <v>5044</v>
      </c>
      <c r="H64" s="114">
        <f>Aktīvs!$D$14</f>
        <v>6784</v>
      </c>
      <c r="I64" s="74"/>
      <c r="K64" s="115"/>
    </row>
    <row r="65" spans="1:10" ht="15" customHeight="1" x14ac:dyDescent="0.3">
      <c r="B65" s="165"/>
      <c r="C65" s="165"/>
      <c r="D65" s="165"/>
      <c r="E65" s="165"/>
      <c r="F65" s="25"/>
      <c r="G65" s="25"/>
      <c r="H65" s="25"/>
      <c r="I65" s="74"/>
    </row>
    <row r="67" spans="1:10" ht="15" customHeight="1" x14ac:dyDescent="0.3">
      <c r="B67" s="44" t="s">
        <v>87</v>
      </c>
      <c r="I67" s="79"/>
    </row>
    <row r="68" spans="1:10" ht="15" customHeight="1" x14ac:dyDescent="0.3">
      <c r="B68" s="143"/>
      <c r="C68" s="143"/>
      <c r="D68" s="143"/>
      <c r="E68" s="143"/>
      <c r="F68" s="143"/>
      <c r="G68" s="143"/>
      <c r="H68" s="143"/>
      <c r="I68" s="79"/>
    </row>
    <row r="70" spans="1:10" ht="30" customHeight="1" x14ac:dyDescent="0.3">
      <c r="A70" s="42" t="s">
        <v>198</v>
      </c>
      <c r="B70" s="147" t="s">
        <v>182</v>
      </c>
      <c r="C70" s="147"/>
      <c r="D70" s="147"/>
      <c r="E70" s="147"/>
      <c r="F70" s="147"/>
      <c r="G70" s="147"/>
      <c r="H70" s="147"/>
      <c r="I70" s="73"/>
      <c r="J70" s="16"/>
    </row>
    <row r="71" spans="1:10" ht="15" customHeight="1" x14ac:dyDescent="0.3">
      <c r="B71" s="4" t="s">
        <v>183</v>
      </c>
      <c r="G71" s="4" t="s">
        <v>104</v>
      </c>
    </row>
    <row r="72" spans="1:10" ht="15" customHeight="1" x14ac:dyDescent="0.3">
      <c r="A72" s="4" t="s">
        <v>157</v>
      </c>
      <c r="B72" s="169" t="s">
        <v>264</v>
      </c>
      <c r="C72" s="169"/>
      <c r="D72" s="169"/>
      <c r="E72" s="169"/>
      <c r="F72" s="169"/>
      <c r="G72" s="169"/>
      <c r="H72" s="169"/>
      <c r="I72" s="79"/>
    </row>
    <row r="73" spans="1:10" ht="15" customHeight="1" x14ac:dyDescent="0.3">
      <c r="A73" s="4" t="s">
        <v>158</v>
      </c>
      <c r="B73" s="4" t="s">
        <v>184</v>
      </c>
    </row>
    <row r="74" spans="1:10" ht="15" customHeight="1" thickBot="1" x14ac:dyDescent="0.35">
      <c r="A74" s="4" t="s">
        <v>159</v>
      </c>
      <c r="B74" s="4" t="s">
        <v>185</v>
      </c>
      <c r="G74" s="4">
        <v>2200</v>
      </c>
    </row>
    <row r="75" spans="1:10" ht="15" customHeight="1" thickBot="1" x14ac:dyDescent="0.35">
      <c r="F75" s="95" t="s">
        <v>186</v>
      </c>
      <c r="G75" s="96">
        <f>SUM(G74)</f>
        <v>2200</v>
      </c>
    </row>
    <row r="76" spans="1:10" ht="15" customHeight="1" outlineLevel="1" x14ac:dyDescent="0.3">
      <c r="A76" s="1" t="s">
        <v>57</v>
      </c>
    </row>
    <row r="77" spans="1:10" ht="15" customHeight="1" outlineLevel="1" x14ac:dyDescent="0.3">
      <c r="A77" s="1"/>
    </row>
    <row r="78" spans="1:10" ht="15" customHeight="1" outlineLevel="1" x14ac:dyDescent="0.3">
      <c r="A78" s="1" t="str">
        <f>IF(Info!$B$12="","",Info!$B$12)</f>
        <v>Aivars Pudāns - valdes loceklis</v>
      </c>
    </row>
    <row r="79" spans="1:10" ht="15" customHeight="1" outlineLevel="1" x14ac:dyDescent="0.3">
      <c r="A79" s="1"/>
      <c r="E79" s="164" t="str">
        <f>IF($A$78="","","paraksts")</f>
        <v>paraksts</v>
      </c>
      <c r="F79" s="164"/>
    </row>
    <row r="80" spans="1:10" ht="15" customHeight="1" outlineLevel="1" x14ac:dyDescent="0.3">
      <c r="A80" s="1"/>
      <c r="E80" s="164"/>
      <c r="F80" s="164"/>
    </row>
    <row r="81" spans="1:1" ht="15" customHeight="1" outlineLevel="1" x14ac:dyDescent="0.3">
      <c r="A81" s="1"/>
    </row>
    <row r="82" spans="1:1" ht="15" customHeight="1" outlineLevel="1" x14ac:dyDescent="0.3"/>
  </sheetData>
  <mergeCells count="41">
    <mergeCell ref="E79:F79"/>
    <mergeCell ref="E80:F80"/>
    <mergeCell ref="B68:H68"/>
    <mergeCell ref="B57:H57"/>
    <mergeCell ref="B65:E65"/>
    <mergeCell ref="B64:E64"/>
    <mergeCell ref="B61:E61"/>
    <mergeCell ref="B59:E60"/>
    <mergeCell ref="B63:E63"/>
    <mergeCell ref="B70:H70"/>
    <mergeCell ref="B72:H72"/>
    <mergeCell ref="B62:C62"/>
    <mergeCell ref="A48:A49"/>
    <mergeCell ref="B48:C49"/>
    <mergeCell ref="B23:H23"/>
    <mergeCell ref="B34:H34"/>
    <mergeCell ref="B44:H44"/>
    <mergeCell ref="B25:H25"/>
    <mergeCell ref="B27:H27"/>
    <mergeCell ref="B29:H29"/>
    <mergeCell ref="B31:H31"/>
    <mergeCell ref="B37:C37"/>
    <mergeCell ref="B38:D38"/>
    <mergeCell ref="B54:H54"/>
    <mergeCell ref="B16:C16"/>
    <mergeCell ref="B17:C17"/>
    <mergeCell ref="B10:H10"/>
    <mergeCell ref="B51:C51"/>
    <mergeCell ref="B50:C50"/>
    <mergeCell ref="B14:C15"/>
    <mergeCell ref="D14:D15"/>
    <mergeCell ref="B18:C18"/>
    <mergeCell ref="B12:H12"/>
    <mergeCell ref="G14:G15"/>
    <mergeCell ref="F14:F15"/>
    <mergeCell ref="I1:I9"/>
    <mergeCell ref="B46:H46"/>
    <mergeCell ref="B21:H21"/>
    <mergeCell ref="C39:D39"/>
    <mergeCell ref="B40:C40"/>
    <mergeCell ref="B41:D41"/>
  </mergeCells>
  <conditionalFormatting sqref="E79">
    <cfRule type="cellIs" dxfId="2" priority="5" stopIfTrue="1" operator="equal">
      <formula>"paraksts"</formula>
    </cfRule>
  </conditionalFormatting>
  <conditionalFormatting sqref="E80">
    <cfRule type="cellIs" dxfId="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38"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B818B0"/>
  </sheetPr>
  <dimension ref="A1:K50"/>
  <sheetViews>
    <sheetView workbookViewId="0">
      <selection activeCell="M7" sqref="M7"/>
    </sheetView>
  </sheetViews>
  <sheetFormatPr defaultColWidth="9.109375" defaultRowHeight="15.6" outlineLevelCol="1" x14ac:dyDescent="0.3"/>
  <cols>
    <col min="1" max="5" width="9.6640625" style="4" customWidth="1"/>
    <col min="6" max="8" width="8.6640625" style="4" customWidth="1"/>
    <col min="9" max="9" width="9.6640625" style="4" customWidth="1"/>
    <col min="10" max="10" width="30.109375" style="4" hidden="1" customWidth="1" outlineLevel="1"/>
    <col min="11" max="11" width="9.109375" style="4" collapsed="1"/>
    <col min="12" max="16384" width="9.109375" style="4"/>
  </cols>
  <sheetData>
    <row r="1" spans="1:10" ht="18" customHeight="1" x14ac:dyDescent="0.3">
      <c r="A1" s="126" t="s">
        <v>268</v>
      </c>
      <c r="B1" s="126"/>
      <c r="C1" s="126"/>
      <c r="D1" s="126"/>
      <c r="E1" s="126"/>
      <c r="F1" s="126"/>
      <c r="G1" s="126"/>
      <c r="H1" s="126"/>
      <c r="I1" s="126"/>
      <c r="J1" s="18" t="s">
        <v>63</v>
      </c>
    </row>
    <row r="2" spans="1:10" ht="15" customHeight="1" x14ac:dyDescent="0.3">
      <c r="J2" s="6" t="s">
        <v>67</v>
      </c>
    </row>
    <row r="3" spans="1:10" ht="15" customHeight="1" x14ac:dyDescent="0.3">
      <c r="A3" s="6" t="s">
        <v>269</v>
      </c>
      <c r="J3" s="16" t="s">
        <v>270</v>
      </c>
    </row>
    <row r="4" spans="1:10" ht="60" customHeight="1" x14ac:dyDescent="0.3">
      <c r="A4" s="177" t="s">
        <v>312</v>
      </c>
      <c r="B4" s="177"/>
      <c r="C4" s="177"/>
      <c r="D4" s="177"/>
      <c r="E4" s="177"/>
      <c r="F4" s="177"/>
      <c r="G4" s="177"/>
      <c r="H4" s="177"/>
      <c r="I4" s="177"/>
    </row>
    <row r="6" spans="1:10" ht="15" customHeight="1" x14ac:dyDescent="0.3">
      <c r="A6" s="6" t="s">
        <v>271</v>
      </c>
      <c r="J6" s="16" t="s">
        <v>270</v>
      </c>
    </row>
    <row r="7" spans="1:10" ht="60" customHeight="1" x14ac:dyDescent="0.3">
      <c r="A7" s="155" t="s">
        <v>272</v>
      </c>
      <c r="B7" s="155"/>
      <c r="C7" s="155"/>
      <c r="D7" s="155"/>
      <c r="E7" s="155"/>
      <c r="F7" s="155"/>
      <c r="G7" s="155"/>
      <c r="H7" s="155"/>
      <c r="I7" s="155"/>
    </row>
    <row r="8" spans="1:10" ht="66.599999999999994" customHeight="1" x14ac:dyDescent="0.3">
      <c r="A8" s="155" t="s">
        <v>273</v>
      </c>
      <c r="B8" s="155"/>
      <c r="C8" s="155"/>
      <c r="D8" s="155"/>
      <c r="E8" s="155"/>
      <c r="F8" s="155"/>
      <c r="G8" s="155"/>
      <c r="H8" s="155"/>
      <c r="I8" s="155"/>
    </row>
    <row r="9" spans="1:10" s="119" customFormat="1" ht="60" customHeight="1" x14ac:dyDescent="0.3">
      <c r="A9" s="178" t="s">
        <v>274</v>
      </c>
      <c r="B9" s="178"/>
      <c r="C9" s="178"/>
      <c r="D9" s="178"/>
      <c r="E9" s="178"/>
      <c r="F9" s="178"/>
      <c r="G9" s="178"/>
      <c r="H9" s="178"/>
      <c r="I9" s="178"/>
    </row>
    <row r="10" spans="1:10" s="119" customFormat="1" ht="90" customHeight="1" x14ac:dyDescent="0.3">
      <c r="A10" s="177" t="s">
        <v>275</v>
      </c>
      <c r="B10" s="177"/>
      <c r="C10" s="177"/>
      <c r="D10" s="177"/>
      <c r="E10" s="177"/>
      <c r="F10" s="177"/>
      <c r="G10" s="177"/>
      <c r="H10" s="177"/>
      <c r="I10" s="177"/>
    </row>
    <row r="12" spans="1:10" ht="15" customHeight="1" x14ac:dyDescent="0.3">
      <c r="A12" s="6" t="s">
        <v>276</v>
      </c>
      <c r="J12" s="16" t="s">
        <v>277</v>
      </c>
    </row>
    <row r="13" spans="1:10" ht="15" customHeight="1" x14ac:dyDescent="0.3">
      <c r="F13" s="118" t="s">
        <v>278</v>
      </c>
      <c r="G13" s="120">
        <v>2019</v>
      </c>
      <c r="H13" s="120">
        <v>2018</v>
      </c>
    </row>
    <row r="14" spans="1:10" ht="15" customHeight="1" x14ac:dyDescent="0.3">
      <c r="A14" s="1" t="s">
        <v>279</v>
      </c>
      <c r="F14" s="174" t="s">
        <v>280</v>
      </c>
      <c r="G14" s="175">
        <f>Aktīvs!D22/Pasīvs!D19</f>
        <v>0.1291949502523384</v>
      </c>
      <c r="H14" s="171">
        <v>1.95</v>
      </c>
    </row>
    <row r="15" spans="1:10" ht="15" customHeight="1" x14ac:dyDescent="0.3">
      <c r="A15" s="16" t="s">
        <v>281</v>
      </c>
      <c r="F15" s="174"/>
      <c r="G15" s="175"/>
      <c r="H15" s="171"/>
    </row>
    <row r="16" spans="1:10" ht="6.9" customHeight="1" x14ac:dyDescent="0.3"/>
    <row r="17" spans="1:10" ht="15" customHeight="1" x14ac:dyDescent="0.3">
      <c r="A17" s="1" t="s">
        <v>282</v>
      </c>
      <c r="F17" s="176" t="s">
        <v>283</v>
      </c>
      <c r="G17" s="171">
        <f>ROUND((Pasīvs!$D$12+Pasīvs!$D$19)/Aktīvs!$D$32,2)</f>
        <v>0.68</v>
      </c>
      <c r="H17" s="171">
        <v>0.73</v>
      </c>
    </row>
    <row r="18" spans="1:10" ht="15" customHeight="1" x14ac:dyDescent="0.3">
      <c r="A18" s="16" t="s">
        <v>284</v>
      </c>
      <c r="F18" s="176"/>
      <c r="G18" s="171"/>
      <c r="H18" s="171"/>
    </row>
    <row r="19" spans="1:10" ht="6.9" customHeight="1" x14ac:dyDescent="0.3">
      <c r="A19" s="16"/>
    </row>
    <row r="20" spans="1:10" ht="15" customHeight="1" x14ac:dyDescent="0.3">
      <c r="A20" s="1" t="s">
        <v>285</v>
      </c>
      <c r="F20" s="172" t="s">
        <v>286</v>
      </c>
      <c r="G20" s="173">
        <f>ROUND('PZA(IF)'!$D$17/'PZA(IF)'!$D$6,2)</f>
        <v>0.12</v>
      </c>
      <c r="H20" s="173">
        <v>0.18</v>
      </c>
    </row>
    <row r="21" spans="1:10" ht="15" customHeight="1" x14ac:dyDescent="0.3">
      <c r="A21" s="16" t="s">
        <v>287</v>
      </c>
      <c r="F21" s="172"/>
      <c r="G21" s="173"/>
      <c r="H21" s="173"/>
    </row>
    <row r="22" spans="1:10" ht="6.9" customHeight="1" x14ac:dyDescent="0.3">
      <c r="A22" s="16"/>
    </row>
    <row r="23" spans="1:10" ht="15" customHeight="1" x14ac:dyDescent="0.3">
      <c r="A23" s="1" t="s">
        <v>288</v>
      </c>
      <c r="F23" s="170" t="s">
        <v>289</v>
      </c>
      <c r="G23" s="171">
        <f>ROUND('PZA(IF)'!$D$6/Aktīvs!$D$32,2)</f>
        <v>0.66</v>
      </c>
      <c r="H23" s="171">
        <v>0.52</v>
      </c>
    </row>
    <row r="24" spans="1:10" ht="15" customHeight="1" x14ac:dyDescent="0.3">
      <c r="A24" s="16" t="s">
        <v>290</v>
      </c>
      <c r="F24" s="170"/>
      <c r="G24" s="171"/>
      <c r="H24" s="171"/>
    </row>
    <row r="25" spans="1:10" ht="6.9" customHeight="1" x14ac:dyDescent="0.3">
      <c r="A25" s="16"/>
    </row>
    <row r="26" spans="1:10" ht="15" customHeight="1" x14ac:dyDescent="0.3">
      <c r="A26" s="1" t="s">
        <v>291</v>
      </c>
      <c r="F26" s="170" t="s">
        <v>292</v>
      </c>
      <c r="G26" s="171">
        <f>ROUND(Pasīvs!$D$8/Aktīvs!$D$17,2)</f>
        <v>0.49</v>
      </c>
      <c r="H26" s="171">
        <v>0.4</v>
      </c>
    </row>
    <row r="27" spans="1:10" ht="15" customHeight="1" x14ac:dyDescent="0.3">
      <c r="A27" s="16" t="s">
        <v>293</v>
      </c>
      <c r="F27" s="170"/>
      <c r="G27" s="171"/>
      <c r="H27" s="171"/>
    </row>
    <row r="29" spans="1:10" ht="15" customHeight="1" x14ac:dyDescent="0.3">
      <c r="A29" s="6" t="s">
        <v>294</v>
      </c>
      <c r="J29" s="16" t="s">
        <v>295</v>
      </c>
    </row>
    <row r="30" spans="1:10" ht="15" customHeight="1" x14ac:dyDescent="0.3">
      <c r="A30" s="155" t="s">
        <v>296</v>
      </c>
      <c r="B30" s="155"/>
      <c r="C30" s="155"/>
      <c r="D30" s="155"/>
      <c r="E30" s="155"/>
      <c r="F30" s="155"/>
      <c r="G30" s="155"/>
      <c r="H30" s="155"/>
      <c r="I30" s="155"/>
    </row>
    <row r="32" spans="1:10" ht="15" customHeight="1" x14ac:dyDescent="0.3">
      <c r="A32" s="6" t="s">
        <v>297</v>
      </c>
      <c r="J32" s="16" t="s">
        <v>298</v>
      </c>
    </row>
    <row r="33" spans="1:10" ht="60.6" customHeight="1" x14ac:dyDescent="0.3">
      <c r="A33" s="155" t="s">
        <v>313</v>
      </c>
      <c r="B33" s="155"/>
      <c r="C33" s="155"/>
      <c r="D33" s="155"/>
      <c r="E33" s="155"/>
      <c r="F33" s="155"/>
      <c r="G33" s="155"/>
      <c r="H33" s="155"/>
      <c r="I33" s="155"/>
    </row>
    <row r="35" spans="1:10" ht="15" customHeight="1" x14ac:dyDescent="0.3">
      <c r="A35" s="6" t="s">
        <v>299</v>
      </c>
      <c r="J35" s="16" t="s">
        <v>300</v>
      </c>
    </row>
    <row r="36" spans="1:10" ht="15" customHeight="1" x14ac:dyDescent="0.3">
      <c r="A36" s="155" t="s">
        <v>301</v>
      </c>
      <c r="B36" s="155"/>
      <c r="C36" s="155"/>
      <c r="D36" s="155"/>
      <c r="E36" s="155"/>
      <c r="F36" s="155"/>
      <c r="G36" s="155"/>
      <c r="H36" s="155"/>
      <c r="I36" s="155"/>
    </row>
    <row r="38" spans="1:10" ht="15" customHeight="1" x14ac:dyDescent="0.3">
      <c r="A38" s="6" t="s">
        <v>302</v>
      </c>
      <c r="J38" s="16" t="s">
        <v>303</v>
      </c>
    </row>
    <row r="39" spans="1:10" ht="15" customHeight="1" x14ac:dyDescent="0.3">
      <c r="A39" s="155" t="s">
        <v>304</v>
      </c>
      <c r="B39" s="155"/>
      <c r="C39" s="155"/>
      <c r="D39" s="155"/>
      <c r="E39" s="155"/>
      <c r="F39" s="155"/>
      <c r="G39" s="155"/>
      <c r="H39" s="155"/>
      <c r="I39" s="155"/>
    </row>
    <row r="41" spans="1:10" ht="15" customHeight="1" x14ac:dyDescent="0.3">
      <c r="A41" s="6" t="s">
        <v>305</v>
      </c>
      <c r="J41" s="16" t="s">
        <v>306</v>
      </c>
    </row>
    <row r="42" spans="1:10" ht="15" customHeight="1" x14ac:dyDescent="0.3">
      <c r="A42" s="155" t="s">
        <v>307</v>
      </c>
      <c r="B42" s="155"/>
      <c r="C42" s="155"/>
      <c r="D42" s="155"/>
      <c r="E42" s="155"/>
      <c r="F42" s="155"/>
      <c r="G42" s="155"/>
      <c r="H42" s="155"/>
      <c r="I42" s="155"/>
    </row>
    <row r="44" spans="1:10" ht="15" customHeight="1" x14ac:dyDescent="0.3">
      <c r="A44" s="6" t="s">
        <v>308</v>
      </c>
    </row>
    <row r="45" spans="1:10" ht="15" customHeight="1" x14ac:dyDescent="0.3">
      <c r="A45" s="155" t="s">
        <v>309</v>
      </c>
      <c r="B45" s="155"/>
      <c r="C45" s="155"/>
      <c r="D45" s="155"/>
      <c r="E45" s="155"/>
      <c r="F45" s="155"/>
      <c r="G45" s="155"/>
      <c r="H45" s="155"/>
      <c r="I45" s="155"/>
      <c r="J45" s="16" t="s">
        <v>310</v>
      </c>
    </row>
    <row r="48" spans="1:10" ht="15" customHeight="1" x14ac:dyDescent="0.3">
      <c r="A48" s="1" t="str">
        <f>IF([2]Info!$B$12="","",[2]Info!$B$12)</f>
        <v>Aivars Pudāns - valdes loceklis</v>
      </c>
    </row>
    <row r="49" spans="1:7" ht="15" customHeight="1" x14ac:dyDescent="0.25">
      <c r="E49" s="164" t="str">
        <f>IF($A$48="","","paraksts")</f>
        <v>paraksts</v>
      </c>
      <c r="F49" s="164"/>
      <c r="G49" s="164"/>
    </row>
    <row r="50" spans="1:7" ht="15.75" customHeight="1" x14ac:dyDescent="0.3">
      <c r="A50" s="117" t="s">
        <v>314</v>
      </c>
    </row>
  </sheetData>
  <mergeCells count="28">
    <mergeCell ref="A10:I10"/>
    <mergeCell ref="A1:I1"/>
    <mergeCell ref="A4:I4"/>
    <mergeCell ref="A7:I7"/>
    <mergeCell ref="A8:I8"/>
    <mergeCell ref="A9:I9"/>
    <mergeCell ref="F14:F15"/>
    <mergeCell ref="G14:G15"/>
    <mergeCell ref="H14:H15"/>
    <mergeCell ref="F17:F18"/>
    <mergeCell ref="G17:G18"/>
    <mergeCell ref="H17:H18"/>
    <mergeCell ref="F20:F21"/>
    <mergeCell ref="G20:G21"/>
    <mergeCell ref="H20:H21"/>
    <mergeCell ref="F23:F24"/>
    <mergeCell ref="G23:G24"/>
    <mergeCell ref="H23:H24"/>
    <mergeCell ref="A39:I39"/>
    <mergeCell ref="A42:I42"/>
    <mergeCell ref="A45:I45"/>
    <mergeCell ref="E49:G49"/>
    <mergeCell ref="F26:F27"/>
    <mergeCell ref="G26:G27"/>
    <mergeCell ref="H26:H27"/>
    <mergeCell ref="A30:I30"/>
    <mergeCell ref="A33:I33"/>
    <mergeCell ref="A36:I36"/>
  </mergeCells>
  <conditionalFormatting sqref="E49">
    <cfRule type="cellIs" dxfId="0" priority="1" stopIfTrue="1" operator="equal">
      <formula>"paraksts"</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126" t="s">
        <v>5</v>
      </c>
      <c r="B1" s="126"/>
      <c r="C1" s="126"/>
      <c r="D1" s="126"/>
      <c r="E1" s="126"/>
      <c r="F1" s="126"/>
      <c r="G1" s="126"/>
      <c r="H1" s="126"/>
      <c r="I1" s="126"/>
    </row>
    <row r="4" spans="1:9" ht="15" customHeight="1" x14ac:dyDescent="0.3">
      <c r="I4" s="7" t="s">
        <v>13</v>
      </c>
    </row>
    <row r="6" spans="1:9" ht="15" customHeight="1" x14ac:dyDescent="0.3">
      <c r="A6" s="4" t="s">
        <v>65</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265</v>
      </c>
      <c r="I14" s="9">
        <v>7</v>
      </c>
    </row>
    <row r="15" spans="1:9" ht="15" customHeight="1" x14ac:dyDescent="0.3">
      <c r="I15" s="9"/>
    </row>
    <row r="16" spans="1:9" ht="15" customHeight="1" x14ac:dyDescent="0.3">
      <c r="B16" s="4" t="s">
        <v>266</v>
      </c>
      <c r="I16" s="4">
        <v>8</v>
      </c>
    </row>
    <row r="18" spans="1:9" ht="15" customHeight="1" x14ac:dyDescent="0.3">
      <c r="B18" s="4" t="s">
        <v>62</v>
      </c>
      <c r="I18" s="9">
        <v>9</v>
      </c>
    </row>
    <row r="20" spans="1:9" ht="15" customHeight="1" x14ac:dyDescent="0.3">
      <c r="A20" s="4" t="s">
        <v>14</v>
      </c>
      <c r="I20" s="9">
        <v>21</v>
      </c>
    </row>
    <row r="22" spans="1:9" ht="15" customHeight="1" x14ac:dyDescent="0.3">
      <c r="A22" s="4" t="s">
        <v>155</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zoomScaleNormal="100" zoomScaleSheetLayoutView="100" workbookViewId="0">
      <selection activeCell="D28" sqref="D28"/>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126" t="s">
        <v>64</v>
      </c>
      <c r="B1" s="126"/>
      <c r="C1" s="126"/>
      <c r="D1" s="126"/>
      <c r="E1" s="126"/>
      <c r="F1" s="126"/>
      <c r="G1" s="126"/>
      <c r="H1" s="6"/>
      <c r="K1" s="18" t="s">
        <v>63</v>
      </c>
    </row>
    <row r="2" spans="1:11" ht="15" customHeight="1" x14ac:dyDescent="0.3">
      <c r="K2" s="6" t="s">
        <v>67</v>
      </c>
    </row>
    <row r="4" spans="1:11" ht="28.8" customHeight="1" x14ac:dyDescent="0.3">
      <c r="A4" s="4" t="s">
        <v>0</v>
      </c>
      <c r="B4" s="128" t="s">
        <v>237</v>
      </c>
      <c r="C4" s="128"/>
      <c r="D4" s="128"/>
      <c r="E4" s="128"/>
      <c r="F4" s="128"/>
      <c r="G4" s="128"/>
      <c r="I4" s="6" t="s">
        <v>6</v>
      </c>
      <c r="K4" s="16" t="s">
        <v>68</v>
      </c>
    </row>
    <row r="5" spans="1:11" ht="15" customHeight="1" x14ac:dyDescent="0.3">
      <c r="B5" s="8"/>
      <c r="C5" s="8"/>
      <c r="D5" s="8"/>
      <c r="E5" s="8"/>
      <c r="F5" s="8"/>
      <c r="G5" s="8"/>
      <c r="H5" s="7" t="s">
        <v>131</v>
      </c>
      <c r="I5" s="10" t="s">
        <v>10</v>
      </c>
      <c r="J5" s="11">
        <v>2017</v>
      </c>
      <c r="K5" s="8"/>
    </row>
    <row r="6" spans="1:11" ht="15" customHeight="1" x14ac:dyDescent="0.3">
      <c r="A6" s="4" t="s">
        <v>66</v>
      </c>
      <c r="B6" s="129" t="s">
        <v>132</v>
      </c>
      <c r="C6" s="129"/>
      <c r="D6" s="129"/>
      <c r="E6" s="129"/>
      <c r="F6" s="129"/>
      <c r="G6" s="129"/>
      <c r="H6" s="7" t="s">
        <v>130</v>
      </c>
      <c r="I6" s="10" t="s">
        <v>9</v>
      </c>
      <c r="J6" s="11" t="s">
        <v>86</v>
      </c>
      <c r="K6" s="16" t="s">
        <v>68</v>
      </c>
    </row>
    <row r="7" spans="1:11" ht="15" customHeight="1" x14ac:dyDescent="0.3">
      <c r="B7" s="8"/>
      <c r="C7" s="8"/>
      <c r="D7" s="8"/>
      <c r="E7" s="8"/>
      <c r="F7" s="8"/>
      <c r="G7" s="8"/>
      <c r="I7" s="10" t="s">
        <v>8</v>
      </c>
      <c r="J7" s="11" t="s">
        <v>134</v>
      </c>
      <c r="K7" s="8"/>
    </row>
    <row r="8" spans="1:11" ht="15" customHeight="1" x14ac:dyDescent="0.3">
      <c r="A8" s="4" t="s">
        <v>1</v>
      </c>
      <c r="B8" s="127" t="s">
        <v>238</v>
      </c>
      <c r="C8" s="127"/>
      <c r="D8" s="127"/>
      <c r="E8" s="127"/>
      <c r="F8" s="127"/>
      <c r="G8" s="127"/>
      <c r="I8" s="10" t="s">
        <v>7</v>
      </c>
      <c r="J8" s="11" t="s">
        <v>85</v>
      </c>
      <c r="K8" s="16" t="s">
        <v>68</v>
      </c>
    </row>
    <row r="9" spans="1:11" ht="15" customHeight="1" x14ac:dyDescent="0.3">
      <c r="I9" s="64"/>
      <c r="J9" s="64"/>
    </row>
    <row r="10" spans="1:11" ht="15" customHeight="1" x14ac:dyDescent="0.3">
      <c r="A10" s="4" t="s">
        <v>121</v>
      </c>
      <c r="B10" s="130" t="s">
        <v>239</v>
      </c>
      <c r="C10" s="130"/>
      <c r="D10" s="130"/>
      <c r="E10" s="130"/>
      <c r="F10" s="130"/>
      <c r="G10" s="130"/>
      <c r="K10" s="16" t="s">
        <v>68</v>
      </c>
    </row>
    <row r="11" spans="1:11" ht="15" customHeight="1" x14ac:dyDescent="0.3">
      <c r="B11" s="8"/>
      <c r="C11" s="8"/>
      <c r="D11" s="8"/>
      <c r="E11" s="8"/>
      <c r="F11" s="8"/>
      <c r="G11" s="8"/>
      <c r="K11" s="8"/>
    </row>
    <row r="12" spans="1:11" ht="15" customHeight="1" x14ac:dyDescent="0.3">
      <c r="A12" s="4" t="s">
        <v>2</v>
      </c>
      <c r="B12" s="127" t="s">
        <v>240</v>
      </c>
      <c r="C12" s="127"/>
      <c r="D12" s="127"/>
      <c r="E12" s="127"/>
      <c r="F12" s="127"/>
      <c r="G12" s="127"/>
      <c r="K12" s="16" t="s">
        <v>69</v>
      </c>
    </row>
    <row r="13" spans="1:11" ht="15" customHeight="1" x14ac:dyDescent="0.3">
      <c r="B13" s="127" t="s">
        <v>241</v>
      </c>
      <c r="C13" s="127"/>
      <c r="D13" s="127"/>
      <c r="E13" s="127"/>
      <c r="F13" s="127"/>
      <c r="G13" s="127"/>
      <c r="K13" s="33"/>
    </row>
    <row r="16" spans="1:11" ht="17.25" customHeight="1" x14ac:dyDescent="0.3">
      <c r="A16" s="47" t="s">
        <v>122</v>
      </c>
      <c r="B16" s="127" t="s">
        <v>242</v>
      </c>
      <c r="C16" s="127"/>
      <c r="D16" s="127"/>
      <c r="E16" s="127"/>
      <c r="F16" s="127"/>
      <c r="G16" s="127"/>
      <c r="K16" s="16" t="s">
        <v>84</v>
      </c>
    </row>
    <row r="19" spans="1:11" ht="15" customHeight="1" x14ac:dyDescent="0.3">
      <c r="A19" s="4" t="s">
        <v>3</v>
      </c>
      <c r="B19" s="13" t="s">
        <v>11</v>
      </c>
      <c r="C19" s="14">
        <v>43466</v>
      </c>
      <c r="D19" s="13" t="s">
        <v>12</v>
      </c>
      <c r="E19" s="14">
        <v>43830</v>
      </c>
      <c r="F19" s="12"/>
      <c r="G19" s="12"/>
      <c r="K19" s="12"/>
    </row>
    <row r="21" spans="1:11" ht="15" customHeight="1" x14ac:dyDescent="0.3">
      <c r="A21" s="4" t="s">
        <v>4</v>
      </c>
      <c r="B21" s="127" t="s">
        <v>149</v>
      </c>
      <c r="C21" s="127"/>
      <c r="D21" s="127"/>
      <c r="E21" s="127"/>
      <c r="F21" s="127"/>
      <c r="G21" s="127"/>
      <c r="K21" s="33"/>
    </row>
    <row r="22" spans="1:11" ht="15" customHeight="1" x14ac:dyDescent="0.3">
      <c r="B22" s="127" t="s">
        <v>156</v>
      </c>
      <c r="C22" s="127"/>
      <c r="D22" s="127"/>
      <c r="E22" s="127"/>
      <c r="F22" s="127"/>
      <c r="G22" s="127"/>
      <c r="K22" s="33"/>
    </row>
    <row r="23" spans="1:11" ht="15" customHeight="1" x14ac:dyDescent="0.3">
      <c r="B23" s="127" t="s">
        <v>150</v>
      </c>
      <c r="C23" s="127"/>
      <c r="D23" s="127"/>
      <c r="E23" s="127"/>
      <c r="F23" s="127"/>
      <c r="G23" s="127"/>
      <c r="K23" s="33"/>
    </row>
    <row r="24" spans="1:11" ht="15" customHeight="1" x14ac:dyDescent="0.3">
      <c r="B24" s="127" t="s">
        <v>153</v>
      </c>
      <c r="C24" s="127"/>
      <c r="D24" s="127"/>
      <c r="E24" s="127"/>
      <c r="F24" s="127"/>
      <c r="G24" s="127"/>
      <c r="K24" s="33"/>
    </row>
    <row r="26" spans="1:11" ht="15" customHeight="1" x14ac:dyDescent="0.3">
      <c r="B26" s="127" t="s">
        <v>152</v>
      </c>
      <c r="C26" s="127"/>
      <c r="D26" s="127"/>
      <c r="E26" s="127"/>
      <c r="F26" s="127"/>
      <c r="G26" s="127"/>
      <c r="K26" s="33"/>
    </row>
    <row r="27" spans="1:11" ht="15" customHeight="1" x14ac:dyDescent="0.3">
      <c r="B27" s="127" t="s">
        <v>151</v>
      </c>
      <c r="C27" s="127"/>
      <c r="D27" s="127"/>
      <c r="E27" s="127"/>
      <c r="F27" s="127"/>
      <c r="G27" s="127"/>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27:G27"/>
    <mergeCell ref="B21:G21"/>
    <mergeCell ref="B22:G22"/>
    <mergeCell ref="B23:G23"/>
    <mergeCell ref="B24:G24"/>
    <mergeCell ref="B26:G26"/>
    <mergeCell ref="B16:G16"/>
    <mergeCell ref="A1:G1"/>
    <mergeCell ref="B4:G4"/>
    <mergeCell ref="B6:G6"/>
    <mergeCell ref="B10:G10"/>
    <mergeCell ref="B8:G8"/>
    <mergeCell ref="B12:G12"/>
    <mergeCell ref="B13:G13"/>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1"/>
  <sheetViews>
    <sheetView view="pageBreakPreview" topLeftCell="A7" zoomScaleNormal="100" zoomScaleSheetLayoutView="100" workbookViewId="0">
      <selection activeCell="B26" sqref="B26:C26"/>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126" t="s">
        <v>17</v>
      </c>
      <c r="B1" s="126"/>
      <c r="C1" s="126"/>
      <c r="D1" s="126"/>
      <c r="E1" s="126"/>
      <c r="F1" s="134" t="s">
        <v>129</v>
      </c>
    </row>
    <row r="2" spans="1:11" ht="15" customHeight="1" x14ac:dyDescent="0.3">
      <c r="F2" s="134"/>
    </row>
    <row r="3" spans="1:11" ht="15" customHeight="1" x14ac:dyDescent="0.3">
      <c r="A3" s="19" t="s">
        <v>18</v>
      </c>
      <c r="B3" s="19"/>
      <c r="D3" s="22">
        <f>Info!$E$19</f>
        <v>43830</v>
      </c>
      <c r="E3" s="22">
        <f>Info!$C$19-1</f>
        <v>43465</v>
      </c>
      <c r="F3" s="8"/>
    </row>
    <row r="4" spans="1:11" ht="15" customHeight="1" x14ac:dyDescent="0.3">
      <c r="D4" s="15" t="str">
        <f>Info!$J$8</f>
        <v>EUR</v>
      </c>
      <c r="E4" s="15" t="str">
        <f>Info!$J$8</f>
        <v>EUR</v>
      </c>
      <c r="F4" s="8"/>
    </row>
    <row r="5" spans="1:11" ht="15" customHeight="1" x14ac:dyDescent="0.3">
      <c r="A5" s="18" t="s">
        <v>19</v>
      </c>
      <c r="B5" s="18"/>
      <c r="F5" s="62">
        <v>10</v>
      </c>
    </row>
    <row r="6" spans="1:11" ht="15" customHeight="1" x14ac:dyDescent="0.3">
      <c r="A6" s="24" t="s">
        <v>58</v>
      </c>
      <c r="B6" s="18" t="s">
        <v>53</v>
      </c>
      <c r="C6" s="18"/>
      <c r="F6" s="62">
        <v>20</v>
      </c>
    </row>
    <row r="7" spans="1:11" ht="15" customHeight="1" x14ac:dyDescent="0.3">
      <c r="A7" s="39"/>
      <c r="B7" s="135" t="s">
        <v>21</v>
      </c>
      <c r="C7" s="135"/>
      <c r="D7" s="25">
        <v>85</v>
      </c>
      <c r="E7" s="25">
        <v>85</v>
      </c>
      <c r="F7" s="62">
        <v>40</v>
      </c>
    </row>
    <row r="8" spans="1:11" ht="15" customHeight="1" x14ac:dyDescent="0.3">
      <c r="A8" s="15"/>
      <c r="B8" s="133" t="s">
        <v>20</v>
      </c>
      <c r="C8" s="133"/>
      <c r="D8" s="37">
        <f>SUM(D7:D7)</f>
        <v>85</v>
      </c>
      <c r="E8" s="37">
        <f>SUM(E7:E7)</f>
        <v>85</v>
      </c>
      <c r="F8" s="62">
        <v>80</v>
      </c>
    </row>
    <row r="9" spans="1:11" ht="6" customHeight="1" x14ac:dyDescent="0.3">
      <c r="A9" s="15"/>
      <c r="F9" s="62"/>
    </row>
    <row r="10" spans="1:11" ht="15" customHeight="1" x14ac:dyDescent="0.3">
      <c r="A10" s="24" t="s">
        <v>59</v>
      </c>
      <c r="B10" s="137" t="s">
        <v>243</v>
      </c>
      <c r="C10" s="137"/>
      <c r="F10" s="62">
        <v>90</v>
      </c>
    </row>
    <row r="11" spans="1:11" ht="15" customHeight="1" x14ac:dyDescent="0.3">
      <c r="A11" s="39" t="s">
        <v>157</v>
      </c>
      <c r="B11" s="136" t="s">
        <v>77</v>
      </c>
      <c r="C11" s="136"/>
      <c r="D11" s="26">
        <f>ROUND(D12,0)</f>
        <v>1494985</v>
      </c>
      <c r="E11" s="26">
        <f>ROUND(E12,0)</f>
        <v>1614640</v>
      </c>
      <c r="F11" s="62">
        <v>100</v>
      </c>
      <c r="K11" s="50"/>
    </row>
    <row r="12" spans="1:11" ht="15" customHeight="1" x14ac:dyDescent="0.3">
      <c r="A12" s="36" t="s">
        <v>71</v>
      </c>
      <c r="B12" s="132" t="s">
        <v>123</v>
      </c>
      <c r="C12" s="132"/>
      <c r="D12" s="40">
        <v>1494985</v>
      </c>
      <c r="E12" s="40">
        <v>1614640</v>
      </c>
      <c r="F12" s="62">
        <v>110</v>
      </c>
    </row>
    <row r="13" spans="1:11" ht="15" customHeight="1" x14ac:dyDescent="0.3">
      <c r="A13" s="39" t="s">
        <v>158</v>
      </c>
      <c r="B13" s="136" t="s">
        <v>78</v>
      </c>
      <c r="C13" s="136"/>
      <c r="D13" s="25">
        <v>2081024</v>
      </c>
      <c r="E13" s="25">
        <v>2325541</v>
      </c>
      <c r="F13" s="62">
        <v>180</v>
      </c>
    </row>
    <row r="14" spans="1:11" ht="15" customHeight="1" x14ac:dyDescent="0.3">
      <c r="A14" s="39" t="s">
        <v>159</v>
      </c>
      <c r="B14" s="136" t="s">
        <v>22</v>
      </c>
      <c r="C14" s="136"/>
      <c r="D14" s="25">
        <v>6784</v>
      </c>
      <c r="E14" s="25">
        <v>7417</v>
      </c>
      <c r="F14" s="62">
        <v>190</v>
      </c>
    </row>
    <row r="15" spans="1:11" ht="15" customHeight="1" x14ac:dyDescent="0.3">
      <c r="A15" s="15"/>
      <c r="C15" s="24" t="s">
        <v>244</v>
      </c>
      <c r="D15" s="37">
        <f>D12+D13+D14</f>
        <v>3582793</v>
      </c>
      <c r="E15" s="37">
        <f>SUM(E11,E13,E14,)</f>
        <v>3947598</v>
      </c>
      <c r="F15" s="62">
        <v>220</v>
      </c>
    </row>
    <row r="16" spans="1:11" ht="6" customHeight="1" thickBot="1" x14ac:dyDescent="0.35">
      <c r="A16" s="15"/>
      <c r="D16" s="28"/>
      <c r="E16" s="28"/>
      <c r="F16" s="62"/>
    </row>
    <row r="17" spans="1:6" ht="15" customHeight="1" thickBot="1" x14ac:dyDescent="0.35">
      <c r="B17" s="133" t="s">
        <v>30</v>
      </c>
      <c r="C17" s="133"/>
      <c r="D17" s="30">
        <f>D8+D15</f>
        <v>3582878</v>
      </c>
      <c r="E17" s="30">
        <f>E8+E15</f>
        <v>3947683</v>
      </c>
      <c r="F17" s="62">
        <v>340</v>
      </c>
    </row>
    <row r="18" spans="1:6" ht="9.9" customHeight="1" x14ac:dyDescent="0.3">
      <c r="D18" s="28"/>
      <c r="E18" s="28"/>
      <c r="F18" s="62"/>
    </row>
    <row r="19" spans="1:6" ht="15" customHeight="1" x14ac:dyDescent="0.3">
      <c r="A19" s="18" t="s">
        <v>23</v>
      </c>
      <c r="B19" s="18"/>
      <c r="D19" s="28"/>
      <c r="E19" s="28"/>
      <c r="F19" s="62">
        <v>350</v>
      </c>
    </row>
    <row r="20" spans="1:6" ht="15" customHeight="1" x14ac:dyDescent="0.3">
      <c r="A20" s="24" t="s">
        <v>58</v>
      </c>
      <c r="B20" s="131" t="s">
        <v>52</v>
      </c>
      <c r="C20" s="131"/>
      <c r="D20" s="28"/>
      <c r="E20" s="28"/>
      <c r="F20" s="62">
        <v>360</v>
      </c>
    </row>
    <row r="21" spans="1:6" ht="15" customHeight="1" x14ac:dyDescent="0.3">
      <c r="A21" s="39">
        <v>1</v>
      </c>
      <c r="B21" s="136" t="s">
        <v>24</v>
      </c>
      <c r="C21" s="136"/>
      <c r="D21" s="25">
        <v>78053</v>
      </c>
      <c r="E21" s="25">
        <v>48464</v>
      </c>
      <c r="F21" s="62">
        <v>370</v>
      </c>
    </row>
    <row r="22" spans="1:6" ht="15" customHeight="1" x14ac:dyDescent="0.3">
      <c r="A22" s="15"/>
      <c r="B22" s="133" t="s">
        <v>25</v>
      </c>
      <c r="C22" s="133"/>
      <c r="D22" s="37">
        <f>SUM(D21:D21,)</f>
        <v>78053</v>
      </c>
      <c r="E22" s="37">
        <f>SUM(E21:E21,)</f>
        <v>48464</v>
      </c>
      <c r="F22" s="62">
        <v>450</v>
      </c>
    </row>
    <row r="23" spans="1:6" ht="6" customHeight="1" x14ac:dyDescent="0.3">
      <c r="A23" s="15"/>
      <c r="B23" s="15"/>
      <c r="D23" s="28"/>
      <c r="E23" s="28"/>
      <c r="F23" s="62"/>
    </row>
    <row r="24" spans="1:6" ht="15" customHeight="1" x14ac:dyDescent="0.3">
      <c r="A24" s="24" t="s">
        <v>59</v>
      </c>
      <c r="B24" s="131" t="s">
        <v>55</v>
      </c>
      <c r="C24" s="131"/>
      <c r="D24" s="28"/>
      <c r="E24" s="28"/>
      <c r="F24" s="62">
        <v>460</v>
      </c>
    </row>
    <row r="25" spans="1:6" ht="15" customHeight="1" x14ac:dyDescent="0.3">
      <c r="A25" s="39">
        <v>1</v>
      </c>
      <c r="B25" s="136" t="s">
        <v>26</v>
      </c>
      <c r="C25" s="136"/>
      <c r="D25" s="25">
        <v>428942</v>
      </c>
      <c r="E25" s="25">
        <v>357673</v>
      </c>
      <c r="F25" s="62">
        <v>470</v>
      </c>
    </row>
    <row r="26" spans="1:6" ht="15" customHeight="1" x14ac:dyDescent="0.3">
      <c r="A26" s="39" t="e">
        <f>#REF!+1</f>
        <v>#REF!</v>
      </c>
      <c r="B26" s="136" t="s">
        <v>27</v>
      </c>
      <c r="C26" s="136"/>
      <c r="D26" s="25">
        <v>1142</v>
      </c>
      <c r="E26" s="25">
        <v>24942</v>
      </c>
      <c r="F26" s="62">
        <v>500</v>
      </c>
    </row>
    <row r="27" spans="1:6" ht="15" customHeight="1" x14ac:dyDescent="0.3">
      <c r="A27" s="39" t="s">
        <v>162</v>
      </c>
      <c r="B27" s="136" t="s">
        <v>28</v>
      </c>
      <c r="C27" s="136"/>
      <c r="D27" s="25">
        <v>34730</v>
      </c>
      <c r="E27" s="25">
        <v>28624</v>
      </c>
      <c r="F27" s="62">
        <v>530</v>
      </c>
    </row>
    <row r="28" spans="1:6" ht="15" customHeight="1" x14ac:dyDescent="0.3">
      <c r="A28" s="8"/>
      <c r="B28" s="133" t="s">
        <v>29</v>
      </c>
      <c r="C28" s="133"/>
      <c r="D28" s="27">
        <f>SUM(D25:D27)</f>
        <v>464814</v>
      </c>
      <c r="E28" s="27">
        <f>SUM(E25:E27)</f>
        <v>411239</v>
      </c>
      <c r="F28" s="62">
        <v>550</v>
      </c>
    </row>
    <row r="29" spans="1:6" ht="15" customHeight="1" thickBot="1" x14ac:dyDescent="0.35">
      <c r="A29" s="24" t="s">
        <v>61</v>
      </c>
      <c r="B29" s="131" t="s">
        <v>56</v>
      </c>
      <c r="C29" s="131"/>
      <c r="D29" s="32">
        <v>1287258</v>
      </c>
      <c r="E29" s="32">
        <v>1391150</v>
      </c>
      <c r="F29" s="62">
        <v>620</v>
      </c>
    </row>
    <row r="30" spans="1:6" ht="15" customHeight="1" thickBot="1" x14ac:dyDescent="0.35">
      <c r="B30" s="133" t="s">
        <v>31</v>
      </c>
      <c r="C30" s="133"/>
      <c r="D30" s="30">
        <f>D22+D28+D29</f>
        <v>1830125</v>
      </c>
      <c r="E30" s="30">
        <f>E22+E28+E29</f>
        <v>1850853</v>
      </c>
      <c r="F30" s="62">
        <v>630</v>
      </c>
    </row>
    <row r="31" spans="1:6" ht="13.2" customHeight="1" thickBot="1" x14ac:dyDescent="0.35">
      <c r="D31" s="28"/>
      <c r="E31" s="28"/>
      <c r="F31" s="62"/>
    </row>
    <row r="32" spans="1:6" ht="15" customHeight="1" thickTop="1" thickBot="1" x14ac:dyDescent="0.35">
      <c r="B32" s="138" t="s">
        <v>32</v>
      </c>
      <c r="C32" s="138"/>
      <c r="D32" s="31">
        <f>D30+D17</f>
        <v>5413003</v>
      </c>
      <c r="E32" s="31">
        <f>E30+E17</f>
        <v>5798536</v>
      </c>
      <c r="F32" s="62">
        <v>640</v>
      </c>
    </row>
    <row r="33" spans="1:5" ht="15" customHeight="1" thickTop="1" x14ac:dyDescent="0.3">
      <c r="D33" s="21" t="str">
        <f>IF($D$32&lt;&gt;Pasīvs!$D$20,CONCATENATE("Aktīvs nesakrīt ar Pasīvu par ",$D$32-Pasīvs!$D$20," EUR"),"")</f>
        <v/>
      </c>
      <c r="E33" s="20" t="str">
        <f>IF($E$32&lt;&gt;Pasīvs!$E$20,CONCATENATE("Aktīvs nesakrīt ar Pasīvu par ",$E$32-Pasīvs!$E$20," EUR"),"")</f>
        <v/>
      </c>
    </row>
    <row r="34" spans="1:5" ht="15" customHeight="1" x14ac:dyDescent="0.3">
      <c r="D34" s="21"/>
      <c r="E34" s="20"/>
    </row>
    <row r="35" spans="1:5" ht="15" customHeight="1" x14ac:dyDescent="0.3">
      <c r="A35" s="1" t="str">
        <f>CONCATENATE("Pielikums no ",Saturs!$I$18,"."," līdz ",Saturs!$I$20-1,"."," lapai ir neatņemama šī finanšu pārskata sastāvdaļa.")</f>
        <v>Pielikums no 9. līdz 20. lapai ir neatņemama šī finanšu pārskata sastāvdaļa.</v>
      </c>
      <c r="B35" s="1"/>
    </row>
    <row r="36" spans="1:5" ht="15" customHeight="1" x14ac:dyDescent="0.3">
      <c r="A36" s="8"/>
      <c r="B36" s="8"/>
      <c r="C36" s="8"/>
      <c r="D36" s="8"/>
    </row>
    <row r="37" spans="1:5" ht="15" customHeight="1" x14ac:dyDescent="0.3">
      <c r="A37" s="1" t="s">
        <v>57</v>
      </c>
      <c r="B37" s="1"/>
    </row>
    <row r="39" spans="1:5" ht="15" customHeight="1" x14ac:dyDescent="0.3">
      <c r="A39" s="1" t="str">
        <f>IF(Info!$B$12="","",Info!$B$12)</f>
        <v>Aivars Pudāns - valdes loceklis</v>
      </c>
    </row>
    <row r="40" spans="1:5" ht="15" customHeight="1" x14ac:dyDescent="0.25">
      <c r="C40" s="51" t="str">
        <f>IF($A$39="","","paraksts")</f>
        <v>paraksts</v>
      </c>
      <c r="D40" s="52"/>
    </row>
    <row r="41" spans="1:5" ht="15" customHeight="1" x14ac:dyDescent="0.3">
      <c r="A41"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1">
    <mergeCell ref="B32:C32"/>
    <mergeCell ref="B29:C29"/>
    <mergeCell ref="B30:C30"/>
    <mergeCell ref="B21:C21"/>
    <mergeCell ref="B24:C24"/>
    <mergeCell ref="B25:C25"/>
    <mergeCell ref="B22:C22"/>
    <mergeCell ref="B28:C28"/>
    <mergeCell ref="B27:C27"/>
    <mergeCell ref="B26:C26"/>
    <mergeCell ref="B20:C20"/>
    <mergeCell ref="B12:C12"/>
    <mergeCell ref="B17:C17"/>
    <mergeCell ref="F1:F2"/>
    <mergeCell ref="B8:C8"/>
    <mergeCell ref="A1:E1"/>
    <mergeCell ref="B7:C7"/>
    <mergeCell ref="B13:C13"/>
    <mergeCell ref="B14:C14"/>
    <mergeCell ref="B10:C10"/>
    <mergeCell ref="B11:C11"/>
  </mergeCells>
  <conditionalFormatting sqref="C40">
    <cfRule type="cellIs" dxfId="27"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1"/>
  <sheetViews>
    <sheetView view="pageBreakPreview" zoomScaleNormal="100" zoomScaleSheetLayoutView="100" workbookViewId="0">
      <selection activeCell="G23" sqref="G23"/>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126" t="s">
        <v>17</v>
      </c>
      <c r="B1" s="126"/>
      <c r="C1" s="126"/>
      <c r="D1" s="126"/>
      <c r="E1" s="126"/>
      <c r="F1" s="63" t="s">
        <v>129</v>
      </c>
    </row>
    <row r="2" spans="1:6" ht="15" customHeight="1" x14ac:dyDescent="0.3">
      <c r="A2" s="19" t="s">
        <v>33</v>
      </c>
      <c r="D2" s="22">
        <f>Info!$E$19</f>
        <v>43830</v>
      </c>
      <c r="E2" s="22">
        <f>Info!$C$19-1</f>
        <v>43465</v>
      </c>
    </row>
    <row r="3" spans="1:6" ht="15" customHeight="1" x14ac:dyDescent="0.3">
      <c r="D3" s="15" t="str">
        <f>Info!$J$8</f>
        <v>EUR</v>
      </c>
      <c r="E3" s="15" t="str">
        <f>Info!$J$8</f>
        <v>EUR</v>
      </c>
    </row>
    <row r="4" spans="1:6" ht="15" customHeight="1" x14ac:dyDescent="0.3">
      <c r="A4" s="18" t="s">
        <v>35</v>
      </c>
      <c r="F4" s="62">
        <v>650</v>
      </c>
    </row>
    <row r="5" spans="1:6" ht="15" customHeight="1" x14ac:dyDescent="0.3">
      <c r="A5" s="39">
        <v>1</v>
      </c>
      <c r="B5" s="136" t="s">
        <v>36</v>
      </c>
      <c r="C5" s="136"/>
      <c r="D5" s="25">
        <v>473000</v>
      </c>
      <c r="E5" s="25">
        <v>473000</v>
      </c>
      <c r="F5" s="62">
        <v>660</v>
      </c>
    </row>
    <row r="6" spans="1:6" ht="15" customHeight="1" x14ac:dyDescent="0.3">
      <c r="A6" s="39" t="s">
        <v>158</v>
      </c>
      <c r="B6" s="136" t="s">
        <v>83</v>
      </c>
      <c r="C6" s="136"/>
      <c r="D6" s="25">
        <f>E6+E7-265514</f>
        <v>850424</v>
      </c>
      <c r="E6" s="25">
        <v>584909</v>
      </c>
      <c r="F6" s="62">
        <v>780</v>
      </c>
    </row>
    <row r="7" spans="1:6" ht="15" customHeight="1" thickBot="1" x14ac:dyDescent="0.35">
      <c r="A7" s="39" t="s">
        <v>159</v>
      </c>
      <c r="B7" s="136" t="s">
        <v>51</v>
      </c>
      <c r="C7" s="136"/>
      <c r="D7" s="25">
        <v>435723</v>
      </c>
      <c r="E7" s="25">
        <v>531029</v>
      </c>
      <c r="F7" s="62">
        <v>790</v>
      </c>
    </row>
    <row r="8" spans="1:6" ht="15" customHeight="1" thickBot="1" x14ac:dyDescent="0.35">
      <c r="B8" s="133" t="s">
        <v>37</v>
      </c>
      <c r="C8" s="133"/>
      <c r="D8" s="30">
        <f>SUM(D5,D6,D7)</f>
        <v>1759147</v>
      </c>
      <c r="E8" s="30">
        <f>SUM(E5,E6,E7)</f>
        <v>1588938</v>
      </c>
      <c r="F8" s="62">
        <v>800</v>
      </c>
    </row>
    <row r="9" spans="1:6" ht="13.2" customHeight="1" x14ac:dyDescent="0.3">
      <c r="D9" s="28"/>
      <c r="E9" s="28"/>
      <c r="F9" s="62"/>
    </row>
    <row r="10" spans="1:6" ht="15" customHeight="1" x14ac:dyDescent="0.3">
      <c r="A10" s="18" t="s">
        <v>79</v>
      </c>
      <c r="D10" s="28"/>
      <c r="E10" s="28"/>
      <c r="F10" s="62">
        <v>860</v>
      </c>
    </row>
    <row r="11" spans="1:6" ht="15" customHeight="1" thickBot="1" x14ac:dyDescent="0.35">
      <c r="A11" s="39">
        <v>1</v>
      </c>
      <c r="B11" s="136" t="s">
        <v>41</v>
      </c>
      <c r="C11" s="136"/>
      <c r="D11" s="25">
        <v>3049707</v>
      </c>
      <c r="E11" s="25">
        <v>3261574</v>
      </c>
      <c r="F11" s="62">
        <v>990</v>
      </c>
    </row>
    <row r="12" spans="1:6" ht="15" customHeight="1" thickBot="1" x14ac:dyDescent="0.35">
      <c r="B12" s="133" t="s">
        <v>80</v>
      </c>
      <c r="C12" s="133"/>
      <c r="D12" s="30">
        <f>SUM(D11:D11)</f>
        <v>3049707</v>
      </c>
      <c r="E12" s="30">
        <f>SUM(E11:E11)</f>
        <v>3261574</v>
      </c>
      <c r="F12" s="62">
        <v>1010</v>
      </c>
    </row>
    <row r="13" spans="1:6" ht="15" customHeight="1" x14ac:dyDescent="0.3">
      <c r="A13" s="18" t="s">
        <v>81</v>
      </c>
      <c r="B13" s="18"/>
      <c r="C13" s="18"/>
      <c r="D13" s="28"/>
      <c r="E13" s="28"/>
      <c r="F13" s="62">
        <v>1020</v>
      </c>
    </row>
    <row r="14" spans="1:6" ht="15" customHeight="1" x14ac:dyDescent="0.3">
      <c r="A14" s="39" t="s">
        <v>157</v>
      </c>
      <c r="B14" s="136" t="s">
        <v>38</v>
      </c>
      <c r="C14" s="136"/>
      <c r="D14" s="25">
        <v>52347</v>
      </c>
      <c r="E14" s="25">
        <v>316876</v>
      </c>
      <c r="F14" s="62">
        <v>1080</v>
      </c>
    </row>
    <row r="15" spans="1:6" ht="15" customHeight="1" x14ac:dyDescent="0.3">
      <c r="A15" s="39" t="s">
        <v>158</v>
      </c>
      <c r="B15" s="135" t="s">
        <v>39</v>
      </c>
      <c r="C15" s="135"/>
      <c r="D15" s="25">
        <v>176410</v>
      </c>
      <c r="E15" s="25">
        <v>75588</v>
      </c>
      <c r="F15" s="62">
        <v>1120</v>
      </c>
    </row>
    <row r="16" spans="1:6" ht="15" customHeight="1" x14ac:dyDescent="0.3">
      <c r="A16" s="39" t="s">
        <v>159</v>
      </c>
      <c r="B16" s="136" t="s">
        <v>40</v>
      </c>
      <c r="C16" s="136"/>
      <c r="D16" s="25">
        <v>27430</v>
      </c>
      <c r="E16" s="25">
        <v>20574</v>
      </c>
      <c r="F16" s="62">
        <v>1130</v>
      </c>
    </row>
    <row r="17" spans="1:6" ht="15" customHeight="1" x14ac:dyDescent="0.3">
      <c r="A17" s="39" t="s">
        <v>160</v>
      </c>
      <c r="B17" s="136" t="s">
        <v>41</v>
      </c>
      <c r="C17" s="136"/>
      <c r="D17" s="25">
        <v>250055</v>
      </c>
      <c r="E17" s="25">
        <v>480937</v>
      </c>
      <c r="F17" s="62">
        <v>1140</v>
      </c>
    </row>
    <row r="18" spans="1:6" ht="15" customHeight="1" thickBot="1" x14ac:dyDescent="0.35">
      <c r="A18" s="39" t="s">
        <v>161</v>
      </c>
      <c r="B18" s="136" t="s">
        <v>42</v>
      </c>
      <c r="C18" s="136"/>
      <c r="D18" s="25">
        <v>97907</v>
      </c>
      <c r="E18" s="25">
        <v>54049</v>
      </c>
      <c r="F18" s="62">
        <v>1160</v>
      </c>
    </row>
    <row r="19" spans="1:6" ht="15" customHeight="1" thickBot="1" x14ac:dyDescent="0.35">
      <c r="B19" s="133" t="s">
        <v>82</v>
      </c>
      <c r="C19" s="133"/>
      <c r="D19" s="30">
        <f>SUM(D14:D18)</f>
        <v>604149</v>
      </c>
      <c r="E19" s="30">
        <f>SUM(E14:E18)</f>
        <v>948024</v>
      </c>
      <c r="F19" s="62">
        <v>1180</v>
      </c>
    </row>
    <row r="20" spans="1:6" ht="15" customHeight="1" thickTop="1" thickBot="1" x14ac:dyDescent="0.35">
      <c r="B20" s="138" t="s">
        <v>34</v>
      </c>
      <c r="C20" s="138"/>
      <c r="D20" s="31">
        <f>D8+H16+D12+D19</f>
        <v>5413003</v>
      </c>
      <c r="E20" s="31">
        <f>E8+I16+E12+E19</f>
        <v>5798536</v>
      </c>
      <c r="F20" s="62">
        <v>1190</v>
      </c>
    </row>
    <row r="21" spans="1:6" ht="15" customHeight="1" thickTop="1" x14ac:dyDescent="0.3">
      <c r="D21" s="21" t="str">
        <f>IF($D$20&lt;&gt;Aktīvs!$D$32,CONCATENATE("Pasīvs nesakrīt ar Aktīvu par ",$D$20-Aktīvs!$D$32," EUR"),"")</f>
        <v/>
      </c>
      <c r="E21" s="20" t="str">
        <f>IF($E$20&lt;&gt;Aktīvs!$E$32,CONCATENATE("Aktīvs nesakrīt ar Pasīvu par ",$E$20-Aktīvs!$E$32," EUR"),"")</f>
        <v/>
      </c>
    </row>
    <row r="22" spans="1:6" ht="15" customHeight="1" x14ac:dyDescent="0.3">
      <c r="A22" s="1" t="str">
        <f>CONCATENATE("Pielikums no ",Saturs!$I$18,"."," līdz ",Saturs!$I$20-1,"."," lapai ir neatņemama šī finanšu pārskata sastāvdaļa.")</f>
        <v>Pielikums no 9. līdz 20. lapai ir neatņemama šī finanšu pārskata sastāvdaļa.</v>
      </c>
    </row>
    <row r="23" spans="1:6" ht="15" customHeight="1" x14ac:dyDescent="0.3">
      <c r="A23" s="8"/>
      <c r="B23" s="8"/>
      <c r="C23" s="8"/>
      <c r="D23" s="8"/>
    </row>
    <row r="24" spans="1:6" ht="15" customHeight="1" x14ac:dyDescent="0.3">
      <c r="A24" s="1" t="s">
        <v>57</v>
      </c>
    </row>
    <row r="26" spans="1:6" ht="15" customHeight="1" x14ac:dyDescent="0.3">
      <c r="A26" s="1" t="str">
        <f>IF(Info!$B$12="","",Info!$B$12)</f>
        <v>Aivars Pudāns - valdes loceklis</v>
      </c>
    </row>
    <row r="27" spans="1:6" ht="15" customHeight="1" x14ac:dyDescent="0.25">
      <c r="A27" s="1"/>
      <c r="C27" s="51" t="str">
        <f>IF($A$26="","","paraksts")</f>
        <v>paraksts</v>
      </c>
      <c r="D27" s="52"/>
    </row>
    <row r="28" spans="1:6" ht="15" customHeight="1" x14ac:dyDescent="0.3">
      <c r="A28" s="1"/>
    </row>
    <row r="29" spans="1:6" ht="15" customHeight="1" x14ac:dyDescent="0.25">
      <c r="A29" s="1"/>
      <c r="C29" s="51"/>
      <c r="D29" s="52"/>
    </row>
    <row r="30" spans="1:6" ht="15" customHeight="1" x14ac:dyDescent="0.25">
      <c r="A30" s="1"/>
      <c r="C30" s="51"/>
      <c r="D30" s="53"/>
    </row>
    <row r="31" spans="1:6" ht="15" customHeight="1" x14ac:dyDescent="0.3">
      <c r="A31"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A1:E1"/>
    <mergeCell ref="B8:C8"/>
    <mergeCell ref="B7:C7"/>
    <mergeCell ref="B5:C5"/>
    <mergeCell ref="B6:C6"/>
    <mergeCell ref="B14:C14"/>
    <mergeCell ref="B19:C19"/>
    <mergeCell ref="B12:C12"/>
    <mergeCell ref="B11:C11"/>
    <mergeCell ref="B20:C20"/>
    <mergeCell ref="B18:C18"/>
    <mergeCell ref="B17:C17"/>
    <mergeCell ref="B16:C16"/>
    <mergeCell ref="B15:C15"/>
  </mergeCells>
  <conditionalFormatting sqref="C27">
    <cfRule type="cellIs" dxfId="26" priority="3" stopIfTrue="1" operator="equal">
      <formula>"paraksts"</formula>
    </cfRule>
  </conditionalFormatting>
  <conditionalFormatting sqref="C29">
    <cfRule type="cellIs" dxfId="25" priority="2" stopIfTrue="1" operator="equal">
      <formula>"paraksts"</formula>
    </cfRule>
  </conditionalFormatting>
  <conditionalFormatting sqref="C30">
    <cfRule type="cellIs" dxfId="24"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zoomScaleNormal="100" zoomScaleSheetLayoutView="100" workbookViewId="0">
      <selection activeCell="F21" sqref="F21"/>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126" t="s">
        <v>43</v>
      </c>
      <c r="B1" s="126"/>
      <c r="C1" s="126"/>
      <c r="D1" s="126"/>
      <c r="E1" s="126"/>
      <c r="F1" s="134" t="s">
        <v>129</v>
      </c>
    </row>
    <row r="2" spans="1:6" ht="15" customHeight="1" x14ac:dyDescent="0.3">
      <c r="B2" s="125" t="s">
        <v>70</v>
      </c>
      <c r="C2" s="125"/>
      <c r="D2" s="125"/>
      <c r="E2" s="125"/>
      <c r="F2" s="134"/>
    </row>
    <row r="3" spans="1:6" ht="15" customHeight="1" x14ac:dyDescent="0.3">
      <c r="D3" s="23">
        <v>2019</v>
      </c>
      <c r="E3" s="23">
        <v>2018</v>
      </c>
    </row>
    <row r="4" spans="1:6" ht="15" customHeight="1" x14ac:dyDescent="0.3">
      <c r="D4" s="15" t="str">
        <f>Info!$J$8</f>
        <v>EUR</v>
      </c>
      <c r="E4" s="15" t="str">
        <f>Info!$J$8</f>
        <v>EUR</v>
      </c>
    </row>
    <row r="6" spans="1:6" ht="15" customHeight="1" x14ac:dyDescent="0.3">
      <c r="A6" s="34">
        <v>1</v>
      </c>
      <c r="B6" s="136" t="s">
        <v>74</v>
      </c>
      <c r="C6" s="136"/>
      <c r="D6" s="26">
        <v>3599299</v>
      </c>
      <c r="E6" s="26">
        <v>3019043</v>
      </c>
      <c r="F6" s="62">
        <v>10</v>
      </c>
    </row>
    <row r="7" spans="1:6" ht="15" customHeight="1" x14ac:dyDescent="0.3">
      <c r="A7" s="36"/>
      <c r="B7" s="132" t="s">
        <v>73</v>
      </c>
      <c r="C7" s="132"/>
      <c r="D7" s="40">
        <v>3599299</v>
      </c>
      <c r="E7" s="40">
        <v>3019043</v>
      </c>
      <c r="F7" s="62">
        <v>30</v>
      </c>
    </row>
    <row r="8" spans="1:6" ht="30" customHeight="1" x14ac:dyDescent="0.3">
      <c r="A8" s="34">
        <f>A6+1</f>
        <v>2</v>
      </c>
      <c r="B8" s="135" t="s">
        <v>72</v>
      </c>
      <c r="C8" s="135"/>
      <c r="D8" s="25">
        <v>-3430213</v>
      </c>
      <c r="E8" s="25">
        <v>-3122951</v>
      </c>
      <c r="F8" s="62">
        <v>40</v>
      </c>
    </row>
    <row r="9" spans="1:6" ht="15" customHeight="1" x14ac:dyDescent="0.3">
      <c r="A9" s="35">
        <f t="shared" ref="A9:A13" si="0">A8+1</f>
        <v>3</v>
      </c>
      <c r="B9" s="131" t="s">
        <v>45</v>
      </c>
      <c r="C9" s="131"/>
      <c r="D9" s="37">
        <f>SUM(D6,D8)</f>
        <v>169086</v>
      </c>
      <c r="E9" s="37">
        <f>SUM(E6,E8)</f>
        <v>-103908</v>
      </c>
      <c r="F9" s="62">
        <v>50</v>
      </c>
    </row>
    <row r="10" spans="1:6" ht="15" customHeight="1" x14ac:dyDescent="0.3">
      <c r="A10" s="34">
        <f t="shared" si="0"/>
        <v>4</v>
      </c>
      <c r="B10" s="136" t="s">
        <v>46</v>
      </c>
      <c r="C10" s="136"/>
      <c r="D10" s="25">
        <v>-3642</v>
      </c>
      <c r="E10" s="25">
        <v>-2905</v>
      </c>
      <c r="F10" s="62">
        <v>60</v>
      </c>
    </row>
    <row r="11" spans="1:6" ht="15" customHeight="1" x14ac:dyDescent="0.3">
      <c r="A11" s="34">
        <f t="shared" si="0"/>
        <v>5</v>
      </c>
      <c r="B11" s="136" t="s">
        <v>47</v>
      </c>
      <c r="C11" s="136"/>
      <c r="D11" s="25">
        <v>-221192</v>
      </c>
      <c r="E11" s="25">
        <v>-187738</v>
      </c>
      <c r="F11" s="62">
        <v>70</v>
      </c>
    </row>
    <row r="12" spans="1:6" ht="15" customHeight="1" x14ac:dyDescent="0.3">
      <c r="A12" s="34">
        <f t="shared" si="0"/>
        <v>6</v>
      </c>
      <c r="B12" s="136" t="s">
        <v>48</v>
      </c>
      <c r="C12" s="136"/>
      <c r="D12" s="25">
        <v>535217</v>
      </c>
      <c r="E12" s="25">
        <v>1034144</v>
      </c>
      <c r="F12" s="62">
        <v>80</v>
      </c>
    </row>
    <row r="13" spans="1:6" ht="15" customHeight="1" x14ac:dyDescent="0.3">
      <c r="A13" s="34">
        <f t="shared" si="0"/>
        <v>7</v>
      </c>
      <c r="B13" s="136" t="s">
        <v>49</v>
      </c>
      <c r="C13" s="136"/>
      <c r="D13" s="25">
        <v>-43746</v>
      </c>
      <c r="E13" s="25">
        <v>-208564</v>
      </c>
      <c r="F13" s="62">
        <v>90</v>
      </c>
    </row>
    <row r="14" spans="1:6" ht="22.5" customHeight="1" x14ac:dyDescent="0.3">
      <c r="A14" s="35" t="s">
        <v>163</v>
      </c>
      <c r="B14" s="137" t="s">
        <v>75</v>
      </c>
      <c r="C14" s="137"/>
      <c r="D14" s="37">
        <f>SUM(D9,D10,D11,D12,D13,)</f>
        <v>435723</v>
      </c>
      <c r="E14" s="37">
        <f>SUM(E9,E10,E11,E12,E13,)</f>
        <v>531029</v>
      </c>
      <c r="F14" s="62">
        <v>240</v>
      </c>
    </row>
    <row r="15" spans="1:6" ht="15" customHeight="1" x14ac:dyDescent="0.3">
      <c r="A15" s="34" t="s">
        <v>164</v>
      </c>
      <c r="B15" s="135" t="s">
        <v>50</v>
      </c>
      <c r="C15" s="135"/>
      <c r="D15" s="25">
        <v>0</v>
      </c>
      <c r="E15" s="25">
        <v>0</v>
      </c>
      <c r="F15" s="62">
        <v>250</v>
      </c>
    </row>
    <row r="16" spans="1:6" ht="30" customHeight="1" x14ac:dyDescent="0.3">
      <c r="A16" s="35" t="s">
        <v>165</v>
      </c>
      <c r="B16" s="137" t="s">
        <v>76</v>
      </c>
      <c r="C16" s="137"/>
      <c r="D16" s="37">
        <f>SUM(D14,D15)</f>
        <v>435723</v>
      </c>
      <c r="E16" s="37">
        <f>SUM(E14,E15)</f>
        <v>531029</v>
      </c>
      <c r="F16" s="62">
        <v>260</v>
      </c>
    </row>
    <row r="17" spans="1:6" ht="24" customHeight="1" thickBot="1" x14ac:dyDescent="0.35">
      <c r="A17" s="38">
        <v>11</v>
      </c>
      <c r="B17" s="138" t="s">
        <v>51</v>
      </c>
      <c r="C17" s="138"/>
      <c r="D17" s="29">
        <f>SUM(D16,)</f>
        <v>435723</v>
      </c>
      <c r="E17" s="29">
        <f>SUM(E16,)</f>
        <v>531029</v>
      </c>
      <c r="F17" s="62">
        <v>290</v>
      </c>
    </row>
    <row r="18" spans="1:6" ht="15" customHeight="1" thickTop="1" x14ac:dyDescent="0.3">
      <c r="D18" s="21" t="str">
        <f>IF($D$17&lt;&gt;Pasīvs!$D$7,CONCATENATE("PZA nesakrīt ar bilanci par ",$D$17-Pasīvs!$D$7," EUR"),"")</f>
        <v/>
      </c>
      <c r="E18" s="20" t="str">
        <f>IF($E$17&lt;&gt;Pasīvs!$E$7,CONCATENATE("PZA nesakrīt ar bilanci par ",$E$17-Pasīvs!$E$7," EUR"),"")</f>
        <v/>
      </c>
    </row>
    <row r="19" spans="1:6" ht="15" customHeight="1" x14ac:dyDescent="0.3">
      <c r="A19" s="136" t="str">
        <f>CONCATENATE("Pielikums no ",Saturs!$I$18,"."," līdz ",Saturs!$I$20-1,"."," lapai ir neatņemama šī finanšu pārskata sastāvdaļa.")</f>
        <v>Pielikums no 9. līdz 20. lapai ir neatņemama šī finanšu pārskata sastāvdaļa.</v>
      </c>
      <c r="B19" s="136"/>
      <c r="C19" s="136"/>
      <c r="D19" s="136"/>
      <c r="E19" s="136"/>
    </row>
    <row r="20" spans="1:6" ht="15" customHeight="1" x14ac:dyDescent="0.3">
      <c r="B20" s="8"/>
      <c r="C20" s="8"/>
      <c r="D20" s="8"/>
      <c r="E20" s="8"/>
    </row>
    <row r="21" spans="1:6" ht="15" customHeight="1" x14ac:dyDescent="0.3">
      <c r="A21" s="1" t="s">
        <v>57</v>
      </c>
    </row>
    <row r="22" spans="1:6" ht="15" customHeight="1" x14ac:dyDescent="0.3">
      <c r="A22" s="1" t="str">
        <f>IF(Info!$B$12="","",Info!$B$12)</f>
        <v>Aivars Pudāns - valdes loceklis</v>
      </c>
    </row>
    <row r="23" spans="1:6" ht="15" customHeight="1" x14ac:dyDescent="0.25">
      <c r="A23" s="1"/>
      <c r="C23" s="51" t="str">
        <f>IF($A$22="","","paraksts")</f>
        <v>paraksts</v>
      </c>
      <c r="D23" s="52"/>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23"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topLeftCell="A16" zoomScaleNormal="100" zoomScaleSheetLayoutView="100" workbookViewId="0">
      <selection activeCell="G22" sqref="G22"/>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126" t="s">
        <v>224</v>
      </c>
      <c r="B1" s="126"/>
      <c r="C1" s="126"/>
      <c r="D1" s="126"/>
      <c r="E1" s="126"/>
      <c r="F1" s="134" t="s">
        <v>129</v>
      </c>
    </row>
    <row r="2" spans="1:6" ht="15" customHeight="1" x14ac:dyDescent="0.3">
      <c r="A2" s="125" t="s">
        <v>223</v>
      </c>
      <c r="B2" s="125"/>
      <c r="C2" s="125"/>
      <c r="D2" s="125"/>
      <c r="E2" s="125"/>
      <c r="F2" s="134"/>
    </row>
    <row r="4" spans="1:6" ht="15" customHeight="1" x14ac:dyDescent="0.3">
      <c r="D4" s="23">
        <v>2019</v>
      </c>
      <c r="E4" s="23">
        <v>2018</v>
      </c>
    </row>
    <row r="5" spans="1:6" ht="15" customHeight="1" x14ac:dyDescent="0.3">
      <c r="D5" s="15" t="str">
        <f>[1]Info!$J$8</f>
        <v>EUR</v>
      </c>
      <c r="E5" s="15" t="str">
        <f>[1]Info!$J$8</f>
        <v>EUR</v>
      </c>
    </row>
    <row r="6" spans="1:6" ht="15" customHeight="1" x14ac:dyDescent="0.3">
      <c r="A6" s="24" t="s">
        <v>58</v>
      </c>
      <c r="B6" s="99" t="s">
        <v>222</v>
      </c>
      <c r="C6" s="99"/>
      <c r="F6" s="62">
        <v>10</v>
      </c>
    </row>
    <row r="7" spans="1:6" ht="15" customHeight="1" x14ac:dyDescent="0.3">
      <c r="A7" s="39">
        <v>1</v>
      </c>
      <c r="B7" s="136" t="s">
        <v>75</v>
      </c>
      <c r="C7" s="136"/>
      <c r="D7" s="27">
        <f>'PZA(IF)'!D17</f>
        <v>435723</v>
      </c>
      <c r="E7" s="27">
        <f>'PZA(IF)'!E17</f>
        <v>531029</v>
      </c>
      <c r="F7" s="62">
        <v>20</v>
      </c>
    </row>
    <row r="8" spans="1:6" ht="15" customHeight="1" x14ac:dyDescent="0.3">
      <c r="A8" s="101"/>
      <c r="B8" s="140" t="s">
        <v>219</v>
      </c>
      <c r="C8" s="140"/>
      <c r="D8" s="26"/>
      <c r="E8" s="26"/>
      <c r="F8" s="62">
        <v>30</v>
      </c>
    </row>
    <row r="9" spans="1:6" ht="15" customHeight="1" x14ac:dyDescent="0.3">
      <c r="A9" s="101"/>
      <c r="B9" s="136" t="s">
        <v>221</v>
      </c>
      <c r="C9" s="136"/>
      <c r="D9" s="25">
        <v>378816</v>
      </c>
      <c r="E9" s="25">
        <v>336813</v>
      </c>
      <c r="F9" s="62">
        <v>40</v>
      </c>
    </row>
    <row r="10" spans="1:6" ht="15" customHeight="1" x14ac:dyDescent="0.3">
      <c r="A10" s="101"/>
      <c r="B10" s="135" t="s">
        <v>245</v>
      </c>
      <c r="C10" s="135"/>
      <c r="D10" s="25">
        <v>0</v>
      </c>
      <c r="E10" s="25">
        <v>-11653</v>
      </c>
      <c r="F10" s="62">
        <v>70</v>
      </c>
    </row>
    <row r="11" spans="1:6" ht="30" customHeight="1" x14ac:dyDescent="0.3">
      <c r="A11" s="101"/>
      <c r="B11" s="135" t="s">
        <v>246</v>
      </c>
      <c r="C11" s="135"/>
      <c r="D11" s="25">
        <v>-545</v>
      </c>
      <c r="E11" s="25">
        <v>203616</v>
      </c>
      <c r="F11" s="62">
        <v>110</v>
      </c>
    </row>
    <row r="12" spans="1:6" ht="30" customHeight="1" x14ac:dyDescent="0.3">
      <c r="A12" s="39">
        <f>A7+1</f>
        <v>2</v>
      </c>
      <c r="B12" s="135" t="s">
        <v>220</v>
      </c>
      <c r="C12" s="135"/>
      <c r="D12" s="27">
        <f>SUM(D9:D11)+D7</f>
        <v>813994</v>
      </c>
      <c r="E12" s="27">
        <f>SUM(E9:E11)+E7</f>
        <v>1059805</v>
      </c>
      <c r="F12" s="62">
        <v>130</v>
      </c>
    </row>
    <row r="13" spans="1:6" ht="15" customHeight="1" x14ac:dyDescent="0.3">
      <c r="A13" s="101"/>
      <c r="B13" s="140" t="s">
        <v>219</v>
      </c>
      <c r="C13" s="140"/>
      <c r="D13" s="26"/>
      <c r="E13" s="26"/>
      <c r="F13" s="62">
        <v>140</v>
      </c>
    </row>
    <row r="14" spans="1:6" ht="15" customHeight="1" x14ac:dyDescent="0.3">
      <c r="A14" s="101"/>
      <c r="B14" s="135" t="s">
        <v>218</v>
      </c>
      <c r="C14" s="135"/>
      <c r="D14" s="25">
        <f>Aktīvs!E28-Aktīvs!D28</f>
        <v>-53575</v>
      </c>
      <c r="E14" s="25">
        <v>-60716</v>
      </c>
      <c r="F14" s="62">
        <v>150</v>
      </c>
    </row>
    <row r="15" spans="1:6" ht="15" customHeight="1" x14ac:dyDescent="0.3">
      <c r="A15" s="101"/>
      <c r="B15" s="136" t="s">
        <v>217</v>
      </c>
      <c r="C15" s="136"/>
      <c r="D15" s="25">
        <f>Aktīvs!E22-Aktīvs!D22</f>
        <v>-29589</v>
      </c>
      <c r="E15" s="25">
        <v>-47114</v>
      </c>
      <c r="F15" s="62">
        <v>160</v>
      </c>
    </row>
    <row r="16" spans="1:6" ht="30" customHeight="1" x14ac:dyDescent="0.3">
      <c r="A16" s="101"/>
      <c r="B16" s="135" t="s">
        <v>216</v>
      </c>
      <c r="C16" s="135"/>
      <c r="D16" s="25">
        <f>Pasīvs!D12+Pasīvs!D19-Pasīvs!E12-Pasīvs!E19</f>
        <v>-555742</v>
      </c>
      <c r="E16" s="25">
        <v>-730211</v>
      </c>
      <c r="F16" s="62">
        <v>170</v>
      </c>
    </row>
    <row r="17" spans="1:6" ht="15" customHeight="1" x14ac:dyDescent="0.3">
      <c r="A17" s="100">
        <f>A12+1</f>
        <v>3</v>
      </c>
      <c r="B17" s="137" t="s">
        <v>215</v>
      </c>
      <c r="C17" s="137"/>
      <c r="D17" s="27">
        <f>SUM(D14:D16)+D12</f>
        <v>175088</v>
      </c>
      <c r="E17" s="27">
        <f>SUM(E14:E16)+E12</f>
        <v>221764</v>
      </c>
      <c r="F17" s="62">
        <v>180</v>
      </c>
    </row>
    <row r="18" spans="1:6" ht="15" customHeight="1" x14ac:dyDescent="0.3">
      <c r="A18" s="39"/>
      <c r="B18" s="136" t="s">
        <v>214</v>
      </c>
      <c r="C18" s="136"/>
      <c r="D18" s="25"/>
      <c r="E18" s="25"/>
      <c r="F18" s="62">
        <v>200</v>
      </c>
    </row>
    <row r="19" spans="1:6" ht="15" customHeight="1" x14ac:dyDescent="0.3">
      <c r="A19" s="100">
        <f>A18+1</f>
        <v>1</v>
      </c>
      <c r="B19" s="131" t="s">
        <v>213</v>
      </c>
      <c r="C19" s="131"/>
      <c r="D19" s="27">
        <f>SUM(D17:D18)</f>
        <v>175088</v>
      </c>
      <c r="E19" s="27">
        <f>SUM(E17:E18)</f>
        <v>221764</v>
      </c>
      <c r="F19" s="62">
        <v>210</v>
      </c>
    </row>
    <row r="20" spans="1:6" ht="15" customHeight="1" x14ac:dyDescent="0.3">
      <c r="A20" s="101"/>
      <c r="B20" s="16"/>
      <c r="C20" s="16"/>
      <c r="D20" s="28"/>
      <c r="E20" s="28"/>
      <c r="F20" s="62"/>
    </row>
    <row r="21" spans="1:6" ht="15" customHeight="1" x14ac:dyDescent="0.3">
      <c r="A21" s="24" t="s">
        <v>59</v>
      </c>
      <c r="B21" s="99" t="s">
        <v>212</v>
      </c>
      <c r="C21" s="99"/>
      <c r="D21" s="28"/>
      <c r="E21" s="28"/>
      <c r="F21" s="62">
        <v>220</v>
      </c>
    </row>
    <row r="22" spans="1:6" ht="15" customHeight="1" x14ac:dyDescent="0.3">
      <c r="A22" s="39" t="s">
        <v>157</v>
      </c>
      <c r="B22" s="136" t="s">
        <v>211</v>
      </c>
      <c r="C22" s="136"/>
      <c r="D22" s="25">
        <f>-P_Aktīvs!H41-P_Aktīvs!H59</f>
        <v>-14011</v>
      </c>
      <c r="E22" s="25">
        <v>-248197</v>
      </c>
      <c r="F22" s="62">
        <v>250</v>
      </c>
    </row>
    <row r="23" spans="1:6" ht="15" customHeight="1" x14ac:dyDescent="0.3">
      <c r="A23" s="39" t="s">
        <v>158</v>
      </c>
      <c r="B23" s="136" t="s">
        <v>210</v>
      </c>
      <c r="C23" s="136"/>
      <c r="D23" s="25">
        <v>545</v>
      </c>
      <c r="E23" s="25">
        <v>11653</v>
      </c>
      <c r="F23" s="62">
        <v>260</v>
      </c>
    </row>
    <row r="24" spans="1:6" ht="15" customHeight="1" x14ac:dyDescent="0.3">
      <c r="A24" s="100"/>
      <c r="B24" s="131" t="s">
        <v>209</v>
      </c>
      <c r="C24" s="131"/>
      <c r="D24" s="27">
        <f>SUM(D22:D23)</f>
        <v>-13466</v>
      </c>
      <c r="E24" s="27">
        <f>SUM(E22:E23)</f>
        <v>-236544</v>
      </c>
      <c r="F24" s="62">
        <v>310</v>
      </c>
    </row>
    <row r="25" spans="1:6" ht="15" customHeight="1" x14ac:dyDescent="0.3">
      <c r="A25" s="99"/>
      <c r="B25" s="98"/>
      <c r="C25" s="98"/>
      <c r="D25" s="28"/>
      <c r="E25" s="28"/>
      <c r="F25" s="62"/>
    </row>
    <row r="26" spans="1:6" ht="15" customHeight="1" x14ac:dyDescent="0.3">
      <c r="A26" s="24" t="s">
        <v>60</v>
      </c>
      <c r="B26" s="99" t="s">
        <v>208</v>
      </c>
      <c r="C26" s="99"/>
      <c r="D26" s="28"/>
      <c r="E26" s="28"/>
      <c r="F26" s="62">
        <v>320</v>
      </c>
    </row>
    <row r="27" spans="1:6" ht="15" customHeight="1" x14ac:dyDescent="0.3">
      <c r="A27" s="39" t="s">
        <v>157</v>
      </c>
      <c r="B27" s="135" t="s">
        <v>207</v>
      </c>
      <c r="C27" s="135"/>
      <c r="D27" s="25">
        <v>-265514</v>
      </c>
      <c r="E27" s="25">
        <v>-22653</v>
      </c>
      <c r="F27" s="62">
        <v>380</v>
      </c>
    </row>
    <row r="28" spans="1:6" ht="0.6" customHeight="1" x14ac:dyDescent="0.3">
      <c r="A28" s="39">
        <v>2</v>
      </c>
      <c r="B28" s="139" t="s">
        <v>267</v>
      </c>
      <c r="C28" s="139"/>
      <c r="D28" s="25"/>
      <c r="E28" s="25"/>
      <c r="F28" s="116"/>
    </row>
    <row r="29" spans="1:6" ht="15" customHeight="1" x14ac:dyDescent="0.3">
      <c r="A29" s="100"/>
      <c r="B29" s="131" t="s">
        <v>206</v>
      </c>
      <c r="C29" s="131"/>
      <c r="D29" s="27">
        <f>SUM(D27:D28)</f>
        <v>-265514</v>
      </c>
      <c r="E29" s="27">
        <f>SUM(E27:E27)</f>
        <v>-22653</v>
      </c>
      <c r="F29" s="62">
        <v>390</v>
      </c>
    </row>
    <row r="30" spans="1:6" ht="15" customHeight="1" x14ac:dyDescent="0.3">
      <c r="A30" s="99"/>
      <c r="B30" s="98"/>
      <c r="C30" s="98"/>
      <c r="D30" s="28"/>
      <c r="E30" s="28"/>
      <c r="F30" s="62"/>
    </row>
    <row r="31" spans="1:6" ht="15" customHeight="1" x14ac:dyDescent="0.3">
      <c r="A31" s="24" t="s">
        <v>61</v>
      </c>
      <c r="B31" s="99" t="s">
        <v>205</v>
      </c>
      <c r="C31" s="99"/>
      <c r="D31" s="32">
        <v>0</v>
      </c>
      <c r="E31" s="32">
        <v>0</v>
      </c>
      <c r="F31" s="62">
        <v>400</v>
      </c>
    </row>
    <row r="32" spans="1:6" ht="9.9" customHeight="1" x14ac:dyDescent="0.3">
      <c r="D32" s="28"/>
      <c r="E32" s="28"/>
      <c r="F32" s="62"/>
    </row>
    <row r="33" spans="1:6" ht="15" customHeight="1" x14ac:dyDescent="0.3">
      <c r="A33" s="24" t="s">
        <v>204</v>
      </c>
      <c r="B33" s="99" t="s">
        <v>203</v>
      </c>
      <c r="C33" s="99"/>
      <c r="D33" s="27">
        <f>D19+D24+D29+D31</f>
        <v>-103892</v>
      </c>
      <c r="E33" s="27">
        <f>E19+E24+E29+E31</f>
        <v>-37433</v>
      </c>
      <c r="F33" s="62">
        <v>410</v>
      </c>
    </row>
    <row r="34" spans="1:6" ht="9.9" customHeight="1" x14ac:dyDescent="0.3">
      <c r="D34" s="28"/>
      <c r="E34" s="28"/>
      <c r="F34" s="62"/>
    </row>
    <row r="35" spans="1:6" ht="15" customHeight="1" x14ac:dyDescent="0.3">
      <c r="A35" s="24" t="s">
        <v>202</v>
      </c>
      <c r="B35" s="99" t="s">
        <v>201</v>
      </c>
      <c r="C35" s="99"/>
      <c r="D35" s="27">
        <f>E36</f>
        <v>1391150</v>
      </c>
      <c r="E35" s="32">
        <v>1428583</v>
      </c>
      <c r="F35" s="62">
        <v>420</v>
      </c>
    </row>
    <row r="36" spans="1:6" ht="15" customHeight="1" x14ac:dyDescent="0.3">
      <c r="A36" s="24" t="s">
        <v>200</v>
      </c>
      <c r="B36" s="99" t="s">
        <v>199</v>
      </c>
      <c r="C36" s="99"/>
      <c r="D36" s="27">
        <f>D35+D33</f>
        <v>1287258</v>
      </c>
      <c r="E36" s="27">
        <f>E35+E33</f>
        <v>1391150</v>
      </c>
      <c r="F36" s="62">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125" t="s">
        <v>247</v>
      </c>
      <c r="E41" s="125"/>
    </row>
    <row r="42" spans="1:6" ht="15" customHeight="1" x14ac:dyDescent="0.25">
      <c r="A42" s="1"/>
      <c r="C42" s="51" t="str">
        <f>IF($A$41="","","paraksts")</f>
        <v>paraksts</v>
      </c>
      <c r="D42" s="52"/>
    </row>
  </sheetData>
  <mergeCells count="23">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 ref="F1:F2"/>
    <mergeCell ref="B27:C27"/>
    <mergeCell ref="B29:C29"/>
    <mergeCell ref="B24:C24"/>
    <mergeCell ref="B17:C17"/>
    <mergeCell ref="B18:C18"/>
    <mergeCell ref="B19:C19"/>
    <mergeCell ref="B28:C28"/>
  </mergeCells>
  <conditionalFormatting sqref="C42">
    <cfRule type="cellIs" dxfId="22"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7"/>
  <sheetViews>
    <sheetView view="pageBreakPreview" zoomScaleNormal="100" zoomScaleSheetLayoutView="100" workbookViewId="0">
      <selection activeCell="G21" sqref="G21"/>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126" t="s">
        <v>234</v>
      </c>
      <c r="B1" s="126"/>
      <c r="C1" s="126"/>
      <c r="D1" s="126"/>
      <c r="E1" s="126"/>
      <c r="F1" s="134" t="s">
        <v>129</v>
      </c>
      <c r="H1" s="18" t="s">
        <v>63</v>
      </c>
    </row>
    <row r="2" spans="1:8" ht="15" customHeight="1" x14ac:dyDescent="0.3">
      <c r="F2" s="134"/>
      <c r="H2" s="6" t="s">
        <v>67</v>
      </c>
    </row>
    <row r="3" spans="1:8" ht="15" customHeight="1" x14ac:dyDescent="0.3">
      <c r="D3" s="22">
        <v>43830</v>
      </c>
      <c r="E3" s="22">
        <v>43465</v>
      </c>
    </row>
    <row r="4" spans="1:8" ht="15" customHeight="1" x14ac:dyDescent="0.3">
      <c r="D4" s="15" t="str">
        <f>[1]Info!$J$8</f>
        <v>EUR</v>
      </c>
      <c r="E4" s="15" t="str">
        <f>[1]Info!$J$8</f>
        <v>EUR</v>
      </c>
    </row>
    <row r="5" spans="1:8" ht="15" customHeight="1" x14ac:dyDescent="0.3">
      <c r="H5" s="16" t="s">
        <v>233</v>
      </c>
    </row>
    <row r="6" spans="1:8" ht="15" customHeight="1" x14ac:dyDescent="0.3">
      <c r="A6" s="24" t="s">
        <v>58</v>
      </c>
      <c r="B6" s="99" t="s">
        <v>36</v>
      </c>
      <c r="C6" s="99"/>
      <c r="D6" s="1"/>
      <c r="E6" s="1"/>
      <c r="F6" s="62">
        <v>10</v>
      </c>
    </row>
    <row r="7" spans="1:8" ht="15" customHeight="1" x14ac:dyDescent="0.3">
      <c r="A7" s="102"/>
      <c r="B7" s="136" t="s">
        <v>226</v>
      </c>
      <c r="C7" s="136"/>
      <c r="D7" s="26">
        <f>E8</f>
        <v>473000</v>
      </c>
      <c r="E7" s="25">
        <v>473000</v>
      </c>
      <c r="F7" s="62">
        <v>20</v>
      </c>
    </row>
    <row r="8" spans="1:8" ht="15" customHeight="1" x14ac:dyDescent="0.3">
      <c r="A8" s="102"/>
      <c r="B8" s="136" t="s">
        <v>225</v>
      </c>
      <c r="C8" s="136"/>
      <c r="D8" s="27">
        <f>SUM(D7:D7)</f>
        <v>473000</v>
      </c>
      <c r="E8" s="27">
        <f>SUM(E7:E7)</f>
        <v>473000</v>
      </c>
      <c r="F8" s="62">
        <v>50</v>
      </c>
    </row>
    <row r="9" spans="1:8" ht="15" customHeight="1" x14ac:dyDescent="0.3">
      <c r="A9" s="102"/>
      <c r="B9" s="1"/>
      <c r="C9" s="1"/>
      <c r="D9" s="104"/>
      <c r="E9" s="103"/>
      <c r="F9" s="62"/>
    </row>
    <row r="10" spans="1:8" ht="15" customHeight="1" x14ac:dyDescent="0.3">
      <c r="A10" s="24" t="s">
        <v>202</v>
      </c>
      <c r="B10" s="99" t="s">
        <v>232</v>
      </c>
      <c r="C10" s="99"/>
      <c r="D10" s="26"/>
      <c r="E10" s="26"/>
      <c r="F10" s="62">
        <v>260</v>
      </c>
    </row>
    <row r="11" spans="1:8" ht="15" customHeight="1" x14ac:dyDescent="0.3">
      <c r="A11" s="102"/>
      <c r="B11" s="136" t="s">
        <v>226</v>
      </c>
      <c r="C11" s="136"/>
      <c r="D11" s="26">
        <f>E15</f>
        <v>1115938</v>
      </c>
      <c r="E11" s="25">
        <v>607562</v>
      </c>
      <c r="F11" s="62">
        <v>270</v>
      </c>
    </row>
    <row r="12" spans="1:8" ht="15" customHeight="1" x14ac:dyDescent="0.3">
      <c r="A12" s="102"/>
      <c r="B12" s="135" t="s">
        <v>231</v>
      </c>
      <c r="C12" s="135"/>
      <c r="D12" s="26">
        <f>SUM(D13:D14)</f>
        <v>170209</v>
      </c>
      <c r="E12" s="26">
        <f>E13+E14</f>
        <v>508376</v>
      </c>
      <c r="F12" s="62">
        <v>290</v>
      </c>
    </row>
    <row r="13" spans="1:8" ht="15" customHeight="1" x14ac:dyDescent="0.3">
      <c r="A13" s="102"/>
      <c r="B13" s="141" t="s">
        <v>230</v>
      </c>
      <c r="C13" s="141"/>
      <c r="D13" s="40">
        <f>'PZA(IF)'!D17</f>
        <v>435723</v>
      </c>
      <c r="E13" s="40">
        <f>'PZA(IF)'!E17</f>
        <v>531029</v>
      </c>
      <c r="F13" s="101" t="s">
        <v>228</v>
      </c>
    </row>
    <row r="14" spans="1:8" ht="15" customHeight="1" x14ac:dyDescent="0.3">
      <c r="A14" s="102"/>
      <c r="B14" s="141" t="s">
        <v>229</v>
      </c>
      <c r="C14" s="141"/>
      <c r="D14" s="40">
        <v>-265514</v>
      </c>
      <c r="E14" s="40">
        <v>-22653</v>
      </c>
      <c r="F14" s="101" t="s">
        <v>228</v>
      </c>
    </row>
    <row r="15" spans="1:8" ht="15" customHeight="1" x14ac:dyDescent="0.3">
      <c r="A15" s="102"/>
      <c r="B15" s="136" t="s">
        <v>225</v>
      </c>
      <c r="C15" s="136"/>
      <c r="D15" s="27">
        <f>SUM(D11:D12)</f>
        <v>1286147</v>
      </c>
      <c r="E15" s="27">
        <f>SUM(E11:E12)</f>
        <v>1115938</v>
      </c>
      <c r="F15" s="62">
        <v>300</v>
      </c>
    </row>
    <row r="16" spans="1:8" ht="15" customHeight="1" x14ac:dyDescent="0.3">
      <c r="A16" s="102"/>
      <c r="B16" s="62"/>
      <c r="C16" s="62"/>
      <c r="D16" s="104"/>
      <c r="E16" s="103"/>
      <c r="F16" s="62"/>
    </row>
    <row r="17" spans="1:6" ht="15" customHeight="1" x14ac:dyDescent="0.3">
      <c r="A17" s="24" t="s">
        <v>200</v>
      </c>
      <c r="B17" s="99" t="s">
        <v>227</v>
      </c>
      <c r="C17" s="99"/>
      <c r="D17" s="26"/>
      <c r="E17" s="26"/>
      <c r="F17" s="62">
        <v>310</v>
      </c>
    </row>
    <row r="18" spans="1:6" ht="15" customHeight="1" x14ac:dyDescent="0.3">
      <c r="A18" s="102"/>
      <c r="B18" s="136" t="s">
        <v>226</v>
      </c>
      <c r="C18" s="136"/>
      <c r="D18" s="26">
        <f>D11+D7</f>
        <v>1588938</v>
      </c>
      <c r="E18" s="26">
        <f>E11+E7</f>
        <v>1080562</v>
      </c>
      <c r="F18" s="62">
        <v>320</v>
      </c>
    </row>
    <row r="19" spans="1:6" ht="15" customHeight="1" x14ac:dyDescent="0.3">
      <c r="A19" s="101"/>
      <c r="B19" s="136" t="s">
        <v>225</v>
      </c>
      <c r="C19" s="136"/>
      <c r="D19" s="27">
        <f>D15+D8</f>
        <v>1759147</v>
      </c>
      <c r="E19" s="27">
        <f>E15+E8</f>
        <v>1588938</v>
      </c>
      <c r="F19" s="62">
        <v>340</v>
      </c>
    </row>
    <row r="20" spans="1:6" ht="15" customHeight="1" x14ac:dyDescent="0.3">
      <c r="D20" s="21"/>
      <c r="E20" s="20"/>
    </row>
    <row r="22" spans="1:6" ht="15" customHeight="1" x14ac:dyDescent="0.3">
      <c r="A22" s="1"/>
    </row>
    <row r="23" spans="1:6" ht="15" customHeight="1" x14ac:dyDescent="0.3">
      <c r="A23" s="8"/>
      <c r="B23" s="8"/>
      <c r="C23" s="8"/>
      <c r="D23" s="8"/>
      <c r="E23" s="8"/>
    </row>
    <row r="24" spans="1:6" ht="15" customHeight="1" x14ac:dyDescent="0.3">
      <c r="A24" s="1" t="s">
        <v>57</v>
      </c>
    </row>
    <row r="25" spans="1:6" ht="15" customHeight="1" x14ac:dyDescent="0.3">
      <c r="A25" s="1"/>
    </row>
    <row r="26" spans="1:6" ht="15" customHeight="1" x14ac:dyDescent="0.3">
      <c r="A26" s="1" t="str">
        <f>IF([1]Info!$B$15="","",[1]Info!$B$15)</f>
        <v>Vārds Uzvārds, valdes loceklis</v>
      </c>
      <c r="D26" s="125" t="s">
        <v>247</v>
      </c>
      <c r="E26" s="125"/>
    </row>
    <row r="27" spans="1:6" ht="15" customHeight="1" x14ac:dyDescent="0.25">
      <c r="A27" s="1"/>
      <c r="C27" s="51" t="str">
        <f>IF($A$26="","","paraksts")</f>
        <v>paraksts</v>
      </c>
      <c r="D27" s="52"/>
    </row>
  </sheetData>
  <mergeCells count="12">
    <mergeCell ref="D26:E26"/>
    <mergeCell ref="B14:C14"/>
    <mergeCell ref="B13:C13"/>
    <mergeCell ref="B15:C15"/>
    <mergeCell ref="B19:C19"/>
    <mergeCell ref="B11:C11"/>
    <mergeCell ref="B12:C12"/>
    <mergeCell ref="B18:C18"/>
    <mergeCell ref="F1:F2"/>
    <mergeCell ref="A1:E1"/>
    <mergeCell ref="B7:C7"/>
    <mergeCell ref="B8:C8"/>
  </mergeCells>
  <conditionalFormatting sqref="C27">
    <cfRule type="cellIs" dxfId="21"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K75"/>
  <sheetViews>
    <sheetView view="pageBreakPreview" topLeftCell="A55" zoomScaleNormal="100" zoomScaleSheetLayoutView="100" workbookViewId="0">
      <selection activeCell="K53" sqref="K53"/>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8" customWidth="1"/>
    <col min="10" max="10" width="30.109375" style="4" hidden="1" customWidth="1" outlineLevel="1"/>
    <col min="11" max="11" width="9.109375" style="4" collapsed="1"/>
    <col min="12" max="16384" width="9.109375" style="4"/>
  </cols>
  <sheetData>
    <row r="1" spans="1:10" ht="15" customHeight="1" x14ac:dyDescent="0.3">
      <c r="A1" s="45" t="s">
        <v>158</v>
      </c>
      <c r="B1" s="41" t="s">
        <v>88</v>
      </c>
      <c r="C1" s="5"/>
      <c r="D1" s="5"/>
      <c r="E1" s="5"/>
      <c r="F1" s="5"/>
      <c r="G1" s="5"/>
      <c r="H1" s="5"/>
      <c r="I1" s="146"/>
    </row>
    <row r="2" spans="1:10" ht="15" customHeight="1" x14ac:dyDescent="0.3">
      <c r="I2" s="146"/>
    </row>
    <row r="3" spans="1:10" ht="15" customHeight="1" x14ac:dyDescent="0.3">
      <c r="A3" s="42" t="s">
        <v>94</v>
      </c>
      <c r="B3" s="147" t="s">
        <v>89</v>
      </c>
      <c r="C3" s="147"/>
      <c r="D3" s="147"/>
      <c r="E3" s="147"/>
      <c r="F3" s="147"/>
      <c r="G3" s="147"/>
      <c r="H3" s="147"/>
      <c r="I3" s="76"/>
      <c r="J3" s="16" t="s">
        <v>90</v>
      </c>
    </row>
    <row r="4" spans="1:10" ht="15" customHeight="1" x14ac:dyDescent="0.3">
      <c r="B4" s="43" t="s">
        <v>187</v>
      </c>
      <c r="I4" s="75"/>
    </row>
    <row r="5" spans="1:10" ht="15" customHeight="1" x14ac:dyDescent="0.3">
      <c r="B5" s="1"/>
      <c r="H5" s="17" t="s">
        <v>104</v>
      </c>
    </row>
    <row r="6" spans="1:10" ht="15" customHeight="1" x14ac:dyDescent="0.3">
      <c r="B6" s="44" t="str">
        <f>Aktīvs!B7</f>
        <v>Koncesijas, patenti, licences, preču zīmes un tamlīdzīgas tiesības</v>
      </c>
      <c r="H6" s="54" t="str">
        <f>Info!$J$8</f>
        <v>EUR</v>
      </c>
      <c r="I6" s="60"/>
    </row>
    <row r="7" spans="1:10" ht="15" customHeight="1" x14ac:dyDescent="0.3">
      <c r="B7" s="145" t="s">
        <v>140</v>
      </c>
      <c r="C7" s="145"/>
      <c r="D7" s="145"/>
      <c r="E7" s="145"/>
      <c r="F7" s="145"/>
      <c r="G7" s="145"/>
    </row>
    <row r="8" spans="1:10" ht="15" customHeight="1" x14ac:dyDescent="0.3">
      <c r="B8" s="144" t="s">
        <v>127</v>
      </c>
      <c r="C8" s="144"/>
      <c r="D8" s="144"/>
      <c r="E8" s="144"/>
      <c r="F8" s="144"/>
      <c r="G8" s="144"/>
      <c r="H8" s="25">
        <v>85</v>
      </c>
    </row>
    <row r="9" spans="1:10" ht="15" customHeight="1" x14ac:dyDescent="0.3">
      <c r="B9" s="144" t="s">
        <v>128</v>
      </c>
      <c r="C9" s="144"/>
      <c r="D9" s="144"/>
      <c r="E9" s="144"/>
      <c r="F9" s="144"/>
      <c r="G9" s="144"/>
      <c r="H9" s="26">
        <f>H8</f>
        <v>85</v>
      </c>
    </row>
    <row r="10" spans="1:10" ht="15" customHeight="1" x14ac:dyDescent="0.3">
      <c r="B10" s="136" t="s">
        <v>144</v>
      </c>
      <c r="C10" s="136"/>
      <c r="D10" s="136"/>
      <c r="E10" s="136"/>
      <c r="F10" s="136"/>
      <c r="G10" s="136"/>
      <c r="H10" s="25">
        <v>0</v>
      </c>
      <c r="I10" s="60"/>
    </row>
    <row r="11" spans="1:10" ht="15" customHeight="1" x14ac:dyDescent="0.3">
      <c r="B11" s="8" t="s">
        <v>135</v>
      </c>
      <c r="C11" s="8"/>
      <c r="D11" s="8"/>
      <c r="E11" s="8"/>
      <c r="F11" s="8"/>
      <c r="G11" s="8"/>
      <c r="H11" s="21" t="str">
        <f>IF($H$12&lt;&gt;Aktīvs!$E$7,CONCATENATE("Atlikusī vērtība pārskata gada sākumā nesakrīt ar bilanci par ",$H$12-Aktīvs!$E$7," EUR"),"")</f>
        <v/>
      </c>
    </row>
    <row r="12" spans="1:10" ht="15" customHeight="1" x14ac:dyDescent="0.3">
      <c r="B12" s="144" t="s">
        <v>127</v>
      </c>
      <c r="C12" s="144"/>
      <c r="D12" s="144"/>
      <c r="E12" s="144"/>
      <c r="F12" s="144"/>
      <c r="G12" s="144"/>
      <c r="H12" s="26">
        <f>H8</f>
        <v>85</v>
      </c>
    </row>
    <row r="13" spans="1:10" ht="15" customHeight="1" x14ac:dyDescent="0.3">
      <c r="B13" s="144" t="s">
        <v>128</v>
      </c>
      <c r="C13" s="144"/>
      <c r="D13" s="144"/>
      <c r="E13" s="144"/>
      <c r="F13" s="144"/>
      <c r="G13" s="144"/>
      <c r="H13" s="26">
        <f>H9</f>
        <v>85</v>
      </c>
    </row>
    <row r="14" spans="1:10" ht="15" customHeight="1" x14ac:dyDescent="0.3">
      <c r="B14" s="1"/>
      <c r="H14" s="17" t="s">
        <v>104</v>
      </c>
    </row>
    <row r="15" spans="1:10" ht="21" customHeight="1" x14ac:dyDescent="0.25">
      <c r="B15" s="97" t="s">
        <v>188</v>
      </c>
      <c r="I15" s="75"/>
    </row>
    <row r="16" spans="1:10" ht="15" customHeight="1" x14ac:dyDescent="0.3">
      <c r="B16" s="43"/>
      <c r="H16" s="17" t="s">
        <v>104</v>
      </c>
      <c r="J16" s="16"/>
    </row>
    <row r="17" spans="2:9" ht="15" customHeight="1" x14ac:dyDescent="0.3">
      <c r="B17" s="44" t="str">
        <f>Aktīvs!B11</f>
        <v>Nekustamie īpašumi:</v>
      </c>
      <c r="H17" s="54" t="str">
        <f>Info!$J$8</f>
        <v>EUR</v>
      </c>
      <c r="I17" s="60"/>
    </row>
    <row r="18" spans="2:9" ht="15" customHeight="1" x14ac:dyDescent="0.3">
      <c r="B18" s="145" t="s">
        <v>140</v>
      </c>
      <c r="C18" s="145"/>
      <c r="D18" s="145"/>
      <c r="E18" s="145"/>
      <c r="F18" s="145"/>
      <c r="G18" s="145"/>
    </row>
    <row r="19" spans="2:9" ht="15" customHeight="1" x14ac:dyDescent="0.3">
      <c r="B19" s="144" t="s">
        <v>127</v>
      </c>
      <c r="C19" s="144"/>
      <c r="D19" s="144"/>
      <c r="E19" s="144"/>
      <c r="F19" s="144"/>
      <c r="G19" s="144"/>
      <c r="H19" s="25">
        <v>5087547</v>
      </c>
    </row>
    <row r="20" spans="2:9" ht="15" customHeight="1" x14ac:dyDescent="0.3">
      <c r="B20" s="144" t="s">
        <v>128</v>
      </c>
      <c r="C20" s="144"/>
      <c r="D20" s="144"/>
      <c r="E20" s="144"/>
      <c r="F20" s="144"/>
      <c r="G20" s="144"/>
      <c r="H20" s="26">
        <f>H19+H21+H22+H23</f>
        <v>5087547</v>
      </c>
    </row>
    <row r="21" spans="2:9" ht="30" customHeight="1" x14ac:dyDescent="0.3">
      <c r="B21" s="142" t="s">
        <v>141</v>
      </c>
      <c r="C21" s="142"/>
      <c r="D21" s="142"/>
      <c r="E21" s="142"/>
      <c r="F21" s="142"/>
      <c r="G21" s="142"/>
      <c r="H21" s="25">
        <v>0</v>
      </c>
      <c r="I21" s="60"/>
    </row>
    <row r="22" spans="2:9" ht="15" customHeight="1" x14ac:dyDescent="0.3">
      <c r="B22" s="144" t="s">
        <v>91</v>
      </c>
      <c r="C22" s="144"/>
      <c r="D22" s="144"/>
      <c r="E22" s="144"/>
      <c r="F22" s="144"/>
      <c r="G22" s="144"/>
      <c r="H22" s="25"/>
      <c r="I22" s="60"/>
    </row>
    <row r="23" spans="2:9" ht="15" customHeight="1" x14ac:dyDescent="0.3">
      <c r="B23" s="144" t="s">
        <v>142</v>
      </c>
      <c r="C23" s="144"/>
      <c r="D23" s="144"/>
      <c r="E23" s="144"/>
      <c r="F23" s="144"/>
      <c r="G23" s="144"/>
      <c r="H23" s="25">
        <v>0</v>
      </c>
      <c r="I23" s="60"/>
    </row>
    <row r="24" spans="2:9" ht="15" customHeight="1" x14ac:dyDescent="0.3">
      <c r="B24" s="1"/>
    </row>
    <row r="25" spans="2:9" ht="15" customHeight="1" x14ac:dyDescent="0.3">
      <c r="B25" s="144" t="s">
        <v>143</v>
      </c>
      <c r="C25" s="144"/>
      <c r="D25" s="144"/>
      <c r="E25" s="144"/>
      <c r="F25" s="144"/>
      <c r="G25" s="144"/>
      <c r="H25" s="26"/>
      <c r="I25" s="60"/>
    </row>
    <row r="26" spans="2:9" ht="15" customHeight="1" x14ac:dyDescent="0.3">
      <c r="B26" s="144" t="s">
        <v>127</v>
      </c>
      <c r="C26" s="144"/>
      <c r="D26" s="144"/>
      <c r="E26" s="144"/>
      <c r="F26" s="144"/>
      <c r="G26" s="144"/>
      <c r="H26" s="25">
        <v>3472907</v>
      </c>
      <c r="I26" s="60"/>
    </row>
    <row r="27" spans="2:9" ht="15" customHeight="1" x14ac:dyDescent="0.3">
      <c r="B27" s="144" t="s">
        <v>128</v>
      </c>
      <c r="C27" s="144"/>
      <c r="D27" s="144"/>
      <c r="E27" s="144"/>
      <c r="F27" s="144"/>
      <c r="G27" s="144"/>
      <c r="H27" s="26">
        <f>H26+H28+H29</f>
        <v>3592562</v>
      </c>
      <c r="I27" s="60"/>
    </row>
    <row r="28" spans="2:9" ht="15" customHeight="1" x14ac:dyDescent="0.3">
      <c r="B28" s="136" t="s">
        <v>144</v>
      </c>
      <c r="C28" s="136"/>
      <c r="D28" s="136"/>
      <c r="E28" s="136"/>
      <c r="F28" s="136"/>
      <c r="G28" s="136"/>
      <c r="H28" s="25">
        <v>119655</v>
      </c>
      <c r="I28" s="60"/>
    </row>
    <row r="29" spans="2:9" ht="30" customHeight="1" x14ac:dyDescent="0.3">
      <c r="B29" s="142" t="s">
        <v>145</v>
      </c>
      <c r="C29" s="142"/>
      <c r="D29" s="142"/>
      <c r="E29" s="142"/>
      <c r="F29" s="142"/>
      <c r="G29" s="142"/>
      <c r="H29" s="25">
        <v>0</v>
      </c>
      <c r="I29" s="60"/>
    </row>
    <row r="30" spans="2:9" ht="15" customHeight="1" x14ac:dyDescent="0.3">
      <c r="B30" s="8" t="s">
        <v>135</v>
      </c>
      <c r="C30" s="8"/>
      <c r="D30" s="8"/>
      <c r="E30" s="8"/>
      <c r="F30" s="8"/>
      <c r="G30" s="8"/>
      <c r="H30" s="21" t="str">
        <f>IF($H$31&lt;&gt;Aktīvs!$E$11,CONCATENATE("Atlikusī vērtība pārskata gada sākumā nesakrīt ar bilanci par ",$H$31-Aktīvs!$E$11," EUR"),"")</f>
        <v/>
      </c>
    </row>
    <row r="31" spans="2:9" ht="15" customHeight="1" x14ac:dyDescent="0.3">
      <c r="B31" s="144" t="s">
        <v>127</v>
      </c>
      <c r="C31" s="144"/>
      <c r="D31" s="144"/>
      <c r="E31" s="144"/>
      <c r="F31" s="144"/>
      <c r="G31" s="144"/>
      <c r="H31" s="26">
        <f>H19-H26</f>
        <v>1614640</v>
      </c>
    </row>
    <row r="32" spans="2:9" ht="15" customHeight="1" x14ac:dyDescent="0.3">
      <c r="B32" s="144" t="s">
        <v>128</v>
      </c>
      <c r="C32" s="144"/>
      <c r="D32" s="144"/>
      <c r="E32" s="144"/>
      <c r="F32" s="144"/>
      <c r="G32" s="144"/>
      <c r="H32" s="26">
        <f>H20-H27</f>
        <v>1494985</v>
      </c>
    </row>
    <row r="33" spans="2:10" ht="15" customHeight="1" x14ac:dyDescent="0.3">
      <c r="B33" s="67"/>
      <c r="C33" s="67"/>
      <c r="D33" s="67"/>
      <c r="E33" s="67"/>
      <c r="F33" s="67"/>
      <c r="G33" s="67"/>
      <c r="H33" s="26"/>
    </row>
    <row r="34" spans="2:10" ht="15" customHeight="1" outlineLevel="1" x14ac:dyDescent="0.3">
      <c r="B34" s="70" t="s">
        <v>87</v>
      </c>
      <c r="I34" s="60"/>
    </row>
    <row r="35" spans="2:10" ht="15" customHeight="1" outlineLevel="1" x14ac:dyDescent="0.3">
      <c r="B35" s="143"/>
      <c r="C35" s="143"/>
      <c r="D35" s="143"/>
      <c r="E35" s="143"/>
      <c r="F35" s="143"/>
      <c r="G35" s="143"/>
      <c r="H35" s="143"/>
      <c r="I35" s="60"/>
      <c r="J35" s="16"/>
    </row>
    <row r="36" spans="2:10" ht="15" customHeight="1" x14ac:dyDescent="0.3">
      <c r="B36" s="1"/>
      <c r="H36" s="17" t="s">
        <v>104</v>
      </c>
    </row>
    <row r="37" spans="2:10" ht="15" customHeight="1" x14ac:dyDescent="0.3">
      <c r="B37" s="44" t="str">
        <f>Aktīvs!B13</f>
        <v>Tehnoloģiskās iekārtas un ierīces</v>
      </c>
      <c r="H37" s="54" t="str">
        <f>Info!$J$8</f>
        <v>EUR</v>
      </c>
      <c r="I37" s="60"/>
    </row>
    <row r="38" spans="2:10" ht="15" customHeight="1" x14ac:dyDescent="0.3">
      <c r="B38" s="145" t="s">
        <v>140</v>
      </c>
      <c r="C38" s="145"/>
      <c r="D38" s="145"/>
      <c r="E38" s="145"/>
      <c r="F38" s="145"/>
      <c r="G38" s="145"/>
    </row>
    <row r="39" spans="2:10" ht="15" customHeight="1" x14ac:dyDescent="0.3">
      <c r="B39" s="144" t="s">
        <v>127</v>
      </c>
      <c r="C39" s="144"/>
      <c r="D39" s="144"/>
      <c r="E39" s="144"/>
      <c r="F39" s="144"/>
      <c r="G39" s="144"/>
      <c r="H39" s="25">
        <v>4848907</v>
      </c>
    </row>
    <row r="40" spans="2:10" ht="15" customHeight="1" x14ac:dyDescent="0.3">
      <c r="B40" s="144" t="s">
        <v>128</v>
      </c>
      <c r="C40" s="144"/>
      <c r="D40" s="144"/>
      <c r="E40" s="144"/>
      <c r="F40" s="144"/>
      <c r="G40" s="144"/>
      <c r="H40" s="26">
        <f>H39+H41+H42+H43</f>
        <v>4858507</v>
      </c>
    </row>
    <row r="41" spans="2:10" ht="30" customHeight="1" x14ac:dyDescent="0.3">
      <c r="B41" s="142" t="s">
        <v>141</v>
      </c>
      <c r="C41" s="142"/>
      <c r="D41" s="142"/>
      <c r="E41" s="142"/>
      <c r="F41" s="142"/>
      <c r="G41" s="142"/>
      <c r="H41" s="25">
        <v>9600</v>
      </c>
      <c r="I41" s="60"/>
    </row>
    <row r="42" spans="2:10" ht="15" customHeight="1" x14ac:dyDescent="0.3">
      <c r="B42" s="144" t="s">
        <v>91</v>
      </c>
      <c r="C42" s="144"/>
      <c r="D42" s="144"/>
      <c r="E42" s="144"/>
      <c r="F42" s="144"/>
      <c r="G42" s="144"/>
      <c r="H42" s="25">
        <v>0</v>
      </c>
      <c r="I42" s="60"/>
    </row>
    <row r="43" spans="2:10" ht="15" customHeight="1" x14ac:dyDescent="0.3">
      <c r="B43" s="144" t="s">
        <v>142</v>
      </c>
      <c r="C43" s="144"/>
      <c r="D43" s="144"/>
      <c r="E43" s="144"/>
      <c r="F43" s="144"/>
      <c r="G43" s="144"/>
      <c r="H43" s="25">
        <v>0</v>
      </c>
      <c r="I43" s="60"/>
    </row>
    <row r="44" spans="2:10" ht="15" customHeight="1" x14ac:dyDescent="0.3">
      <c r="B44" s="1"/>
    </row>
    <row r="45" spans="2:10" ht="15" customHeight="1" x14ac:dyDescent="0.3">
      <c r="B45" s="144" t="s">
        <v>143</v>
      </c>
      <c r="C45" s="144"/>
      <c r="D45" s="144"/>
      <c r="E45" s="144"/>
      <c r="F45" s="144"/>
      <c r="G45" s="144"/>
      <c r="H45" s="26"/>
      <c r="I45" s="60"/>
    </row>
    <row r="46" spans="2:10" ht="15" customHeight="1" x14ac:dyDescent="0.3">
      <c r="B46" s="144" t="s">
        <v>127</v>
      </c>
      <c r="C46" s="144"/>
      <c r="D46" s="144"/>
      <c r="E46" s="144"/>
      <c r="F46" s="144"/>
      <c r="G46" s="144"/>
      <c r="H46" s="25">
        <v>2523366</v>
      </c>
      <c r="I46" s="60"/>
    </row>
    <row r="47" spans="2:10" ht="15" customHeight="1" x14ac:dyDescent="0.3">
      <c r="B47" s="144" t="s">
        <v>128</v>
      </c>
      <c r="C47" s="144"/>
      <c r="D47" s="144"/>
      <c r="E47" s="144"/>
      <c r="F47" s="144"/>
      <c r="G47" s="144"/>
      <c r="H47" s="26">
        <f>H46+H48+H49</f>
        <v>2777483</v>
      </c>
      <c r="I47" s="60"/>
    </row>
    <row r="48" spans="2:10" ht="15" customHeight="1" x14ac:dyDescent="0.3">
      <c r="B48" s="136" t="s">
        <v>144</v>
      </c>
      <c r="C48" s="136"/>
      <c r="D48" s="136"/>
      <c r="E48" s="136"/>
      <c r="F48" s="136"/>
      <c r="G48" s="136"/>
      <c r="H48" s="25">
        <v>254117</v>
      </c>
      <c r="I48" s="60"/>
    </row>
    <row r="49" spans="2:9" ht="30" customHeight="1" x14ac:dyDescent="0.3">
      <c r="B49" s="142" t="s">
        <v>145</v>
      </c>
      <c r="C49" s="142"/>
      <c r="D49" s="142"/>
      <c r="E49" s="142"/>
      <c r="F49" s="142"/>
      <c r="G49" s="142"/>
      <c r="H49" s="25">
        <v>0</v>
      </c>
      <c r="I49" s="60"/>
    </row>
    <row r="50" spans="2:9" ht="15" customHeight="1" x14ac:dyDescent="0.3">
      <c r="B50" s="60"/>
      <c r="C50" s="48"/>
      <c r="D50" s="48"/>
      <c r="E50" s="48"/>
      <c r="F50" s="48"/>
      <c r="G50" s="48"/>
    </row>
    <row r="51" spans="2:9" ht="15" customHeight="1" x14ac:dyDescent="0.3">
      <c r="B51" s="8" t="s">
        <v>135</v>
      </c>
      <c r="C51" s="8"/>
      <c r="D51" s="8"/>
      <c r="E51" s="8"/>
      <c r="F51" s="8"/>
      <c r="G51" s="8"/>
      <c r="H51" s="21" t="str">
        <f>IF($H$52&lt;&gt;Aktīvs!$E$13,CONCATENATE("Atlikusī vērtība pārskata gada sākumā nesakrīt ar bilanci par ",$H$52-Aktīvs!$E$13," EUR"),"")</f>
        <v/>
      </c>
    </row>
    <row r="52" spans="2:9" ht="15" customHeight="1" x14ac:dyDescent="0.3">
      <c r="B52" s="144" t="s">
        <v>127</v>
      </c>
      <c r="C52" s="144"/>
      <c r="D52" s="144"/>
      <c r="E52" s="144"/>
      <c r="F52" s="144"/>
      <c r="G52" s="144"/>
      <c r="H52" s="26">
        <f>H39-H46</f>
        <v>2325541</v>
      </c>
    </row>
    <row r="53" spans="2:9" ht="15" customHeight="1" x14ac:dyDescent="0.3">
      <c r="B53" s="144" t="s">
        <v>128</v>
      </c>
      <c r="C53" s="144"/>
      <c r="D53" s="144"/>
      <c r="E53" s="144"/>
      <c r="F53" s="144"/>
      <c r="G53" s="144"/>
      <c r="H53" s="26">
        <f>H40-H47</f>
        <v>2081024</v>
      </c>
    </row>
    <row r="54" spans="2:9" ht="15" customHeight="1" x14ac:dyDescent="0.3">
      <c r="B54" s="1"/>
      <c r="H54" s="17" t="s">
        <v>104</v>
      </c>
    </row>
    <row r="55" spans="2:9" ht="15" customHeight="1" x14ac:dyDescent="0.3">
      <c r="B55" s="44" t="str">
        <f>Aktīvs!B14</f>
        <v>Pārējie pamatlīdzekļi un inventārs</v>
      </c>
      <c r="H55" s="54" t="str">
        <f>Info!$J$8</f>
        <v>EUR</v>
      </c>
      <c r="I55" s="60"/>
    </row>
    <row r="56" spans="2:9" ht="15" customHeight="1" x14ac:dyDescent="0.3">
      <c r="B56" s="145" t="s">
        <v>140</v>
      </c>
      <c r="C56" s="145"/>
      <c r="D56" s="145"/>
      <c r="E56" s="145"/>
      <c r="F56" s="145"/>
      <c r="G56" s="145"/>
    </row>
    <row r="57" spans="2:9" ht="15" customHeight="1" x14ac:dyDescent="0.3">
      <c r="B57" s="144" t="s">
        <v>127</v>
      </c>
      <c r="C57" s="144"/>
      <c r="D57" s="144"/>
      <c r="E57" s="144"/>
      <c r="F57" s="144"/>
      <c r="G57" s="144"/>
      <c r="H57" s="25">
        <v>21385</v>
      </c>
    </row>
    <row r="58" spans="2:9" ht="15" customHeight="1" x14ac:dyDescent="0.3">
      <c r="B58" s="144" t="s">
        <v>128</v>
      </c>
      <c r="C58" s="144"/>
      <c r="D58" s="144"/>
      <c r="E58" s="144"/>
      <c r="F58" s="144"/>
      <c r="G58" s="144"/>
      <c r="H58" s="26">
        <f>H57+H59+H60+H61</f>
        <v>25796</v>
      </c>
    </row>
    <row r="59" spans="2:9" ht="30" customHeight="1" x14ac:dyDescent="0.3">
      <c r="B59" s="142" t="s">
        <v>141</v>
      </c>
      <c r="C59" s="142"/>
      <c r="D59" s="142"/>
      <c r="E59" s="142"/>
      <c r="F59" s="142"/>
      <c r="G59" s="142"/>
      <c r="H59" s="25">
        <v>4411</v>
      </c>
      <c r="I59" s="60"/>
    </row>
    <row r="60" spans="2:9" ht="15" customHeight="1" x14ac:dyDescent="0.3">
      <c r="B60" s="144" t="s">
        <v>91</v>
      </c>
      <c r="C60" s="144"/>
      <c r="D60" s="144"/>
      <c r="E60" s="144"/>
      <c r="F60" s="144"/>
      <c r="G60" s="144"/>
      <c r="H60" s="25">
        <v>0</v>
      </c>
      <c r="I60" s="60"/>
    </row>
    <row r="61" spans="2:9" ht="15" customHeight="1" x14ac:dyDescent="0.3">
      <c r="B61" s="144" t="s">
        <v>142</v>
      </c>
      <c r="C61" s="144"/>
      <c r="D61" s="144"/>
      <c r="E61" s="144"/>
      <c r="F61" s="144"/>
      <c r="G61" s="144"/>
      <c r="H61" s="25">
        <v>0</v>
      </c>
      <c r="I61" s="60"/>
    </row>
    <row r="62" spans="2:9" ht="15" customHeight="1" x14ac:dyDescent="0.3">
      <c r="B62" s="1"/>
    </row>
    <row r="63" spans="2:9" ht="15" customHeight="1" x14ac:dyDescent="0.3">
      <c r="B63" s="144" t="s">
        <v>143</v>
      </c>
      <c r="C63" s="144"/>
      <c r="D63" s="144"/>
      <c r="E63" s="144"/>
      <c r="F63" s="144"/>
      <c r="G63" s="144"/>
      <c r="H63" s="26"/>
      <c r="I63" s="60"/>
    </row>
    <row r="64" spans="2:9" ht="15" customHeight="1" x14ac:dyDescent="0.3">
      <c r="B64" s="144" t="s">
        <v>127</v>
      </c>
      <c r="C64" s="144"/>
      <c r="D64" s="144"/>
      <c r="E64" s="144"/>
      <c r="F64" s="144"/>
      <c r="G64" s="144"/>
      <c r="H64" s="25">
        <v>13968</v>
      </c>
      <c r="I64" s="60"/>
    </row>
    <row r="65" spans="2:10" ht="15" customHeight="1" x14ac:dyDescent="0.3">
      <c r="B65" s="144" t="s">
        <v>128</v>
      </c>
      <c r="C65" s="144"/>
      <c r="D65" s="144"/>
      <c r="E65" s="144"/>
      <c r="F65" s="144"/>
      <c r="G65" s="144"/>
      <c r="H65" s="26">
        <f>H64+H66+H67</f>
        <v>19012</v>
      </c>
      <c r="I65" s="60"/>
    </row>
    <row r="66" spans="2:10" ht="15" customHeight="1" x14ac:dyDescent="0.3">
      <c r="B66" s="136" t="s">
        <v>144</v>
      </c>
      <c r="C66" s="136"/>
      <c r="D66" s="136"/>
      <c r="E66" s="136"/>
      <c r="F66" s="136"/>
      <c r="G66" s="136"/>
      <c r="H66" s="25">
        <v>5044</v>
      </c>
      <c r="I66" s="60"/>
    </row>
    <row r="67" spans="2:10" ht="30" customHeight="1" x14ac:dyDescent="0.3">
      <c r="B67" s="142" t="s">
        <v>145</v>
      </c>
      <c r="C67" s="142"/>
      <c r="D67" s="142"/>
      <c r="E67" s="142"/>
      <c r="F67" s="142"/>
      <c r="G67" s="142"/>
      <c r="H67" s="25">
        <v>0</v>
      </c>
      <c r="I67" s="60"/>
    </row>
    <row r="68" spans="2:10" ht="15" customHeight="1" x14ac:dyDescent="0.3">
      <c r="B68" s="61"/>
      <c r="C68" s="61"/>
      <c r="D68" s="61"/>
      <c r="E68" s="61"/>
      <c r="F68" s="61"/>
      <c r="G68" s="61"/>
      <c r="H68" s="61"/>
      <c r="I68" s="60"/>
    </row>
    <row r="69" spans="2:10" ht="15" customHeight="1" x14ac:dyDescent="0.3">
      <c r="B69" s="8" t="s">
        <v>135</v>
      </c>
      <c r="C69" s="8"/>
      <c r="D69" s="8"/>
      <c r="E69" s="8"/>
      <c r="F69" s="8"/>
      <c r="G69" s="8"/>
      <c r="H69" s="21" t="str">
        <f>IF($H$70&lt;&gt;Aktīvs!$E$14,CONCATENATE("Atlikusī vērtība pārskata gada sākumā nesakrīt ar bilanci par ",$H$70-Aktīvs!$E$14," EUR"),"")</f>
        <v/>
      </c>
    </row>
    <row r="70" spans="2:10" ht="15" customHeight="1" x14ac:dyDescent="0.3">
      <c r="B70" s="144" t="s">
        <v>127</v>
      </c>
      <c r="C70" s="144"/>
      <c r="D70" s="144"/>
      <c r="E70" s="144"/>
      <c r="F70" s="144"/>
      <c r="G70" s="144"/>
      <c r="H70" s="26">
        <f>H57-H64</f>
        <v>7417</v>
      </c>
    </row>
    <row r="71" spans="2:10" ht="15" customHeight="1" x14ac:dyDescent="0.3">
      <c r="B71" s="144" t="s">
        <v>128</v>
      </c>
      <c r="C71" s="144"/>
      <c r="D71" s="144"/>
      <c r="E71" s="144"/>
      <c r="F71" s="144"/>
      <c r="G71" s="144"/>
      <c r="H71" s="26">
        <f>H58-H65</f>
        <v>6784</v>
      </c>
    </row>
    <row r="72" spans="2:10" ht="15" customHeight="1" x14ac:dyDescent="0.3">
      <c r="B72" s="61"/>
      <c r="C72" s="61"/>
      <c r="D72" s="61"/>
      <c r="E72" s="61"/>
      <c r="F72" s="61"/>
      <c r="G72" s="61"/>
      <c r="H72" s="21" t="str">
        <f>IF($H$71&lt;&gt;Aktīvs!$D$14,CONCATENATE("Atlikusī vērtība pārskata gada beigās nesakrīt ar bilanci par ",$H$71-Aktīvs!$D$14," EUR"),"")</f>
        <v/>
      </c>
      <c r="I72" s="60"/>
    </row>
    <row r="73" spans="2:10" ht="15" customHeight="1" outlineLevel="1" x14ac:dyDescent="0.3">
      <c r="B73" s="44" t="s">
        <v>87</v>
      </c>
      <c r="I73" s="60"/>
    </row>
    <row r="74" spans="2:10" ht="15" customHeight="1" outlineLevel="1" x14ac:dyDescent="0.3">
      <c r="B74" s="143"/>
      <c r="C74" s="143"/>
      <c r="D74" s="143"/>
      <c r="E74" s="143"/>
      <c r="F74" s="143"/>
      <c r="G74" s="143"/>
      <c r="H74" s="143"/>
      <c r="I74" s="60"/>
      <c r="J74" s="16"/>
    </row>
    <row r="75" spans="2:10" ht="15" customHeight="1" outlineLevel="1" x14ac:dyDescent="0.3">
      <c r="I75" s="60"/>
    </row>
  </sheetData>
  <mergeCells count="49">
    <mergeCell ref="I1:I2"/>
    <mergeCell ref="B3:H3"/>
    <mergeCell ref="B10:G10"/>
    <mergeCell ref="B12:G12"/>
    <mergeCell ref="B13:G13"/>
    <mergeCell ref="B7:G7"/>
    <mergeCell ref="B8:G8"/>
    <mergeCell ref="B9:G9"/>
    <mergeCell ref="B18:G18"/>
    <mergeCell ref="B19:G19"/>
    <mergeCell ref="B20:G20"/>
    <mergeCell ref="B21:G21"/>
    <mergeCell ref="B23:G23"/>
    <mergeCell ref="B47:G47"/>
    <mergeCell ref="B29:G29"/>
    <mergeCell ref="B61:G61"/>
    <mergeCell ref="B22:G22"/>
    <mergeCell ref="B25:G25"/>
    <mergeCell ref="B26:G26"/>
    <mergeCell ref="B28:G28"/>
    <mergeCell ref="B27:G27"/>
    <mergeCell ref="B58:G58"/>
    <mergeCell ref="B52:G52"/>
    <mergeCell ref="B53:G53"/>
    <mergeCell ref="B48:G48"/>
    <mergeCell ref="B59:G59"/>
    <mergeCell ref="B56:G56"/>
    <mergeCell ref="B57:G57"/>
    <mergeCell ref="B63:G63"/>
    <mergeCell ref="B64:G64"/>
    <mergeCell ref="B65:G65"/>
    <mergeCell ref="B31:G31"/>
    <mergeCell ref="B32:G32"/>
    <mergeCell ref="B60:G60"/>
    <mergeCell ref="B43:G43"/>
    <mergeCell ref="B49:G49"/>
    <mergeCell ref="B38:G38"/>
    <mergeCell ref="B39:G39"/>
    <mergeCell ref="B40:G40"/>
    <mergeCell ref="B41:G41"/>
    <mergeCell ref="B42:G42"/>
    <mergeCell ref="B45:G45"/>
    <mergeCell ref="B35:H35"/>
    <mergeCell ref="B46:G46"/>
    <mergeCell ref="B66:G66"/>
    <mergeCell ref="B67:G67"/>
    <mergeCell ref="B74:H74"/>
    <mergeCell ref="B70:G70"/>
    <mergeCell ref="B71:G71"/>
  </mergeCells>
  <conditionalFormatting sqref="H10">
    <cfRule type="cellIs" dxfId="20" priority="35" stopIfTrue="1" operator="equal">
      <formula>"Nesakrīt ar Bilanci!"</formula>
    </cfRule>
  </conditionalFormatting>
  <conditionalFormatting sqref="H8">
    <cfRule type="cellIs" dxfId="19" priority="33" stopIfTrue="1" operator="equal">
      <formula>"Nesakrīt ar Bilanci!"</formula>
    </cfRule>
  </conditionalFormatting>
  <conditionalFormatting sqref="H12">
    <cfRule type="cellIs" dxfId="18" priority="32" stopIfTrue="1" operator="equal">
      <formula>"Nesakrīt ar Bilanci!"</formula>
    </cfRule>
  </conditionalFormatting>
  <conditionalFormatting sqref="H21:H23">
    <cfRule type="cellIs" dxfId="17" priority="25" stopIfTrue="1" operator="equal">
      <formula>"Nesakrīt ar Bilanci!"</formula>
    </cfRule>
  </conditionalFormatting>
  <conditionalFormatting sqref="H26">
    <cfRule type="cellIs" dxfId="16" priority="24" stopIfTrue="1" operator="equal">
      <formula>"Nesakrīt ar Bilanci!"</formula>
    </cfRule>
  </conditionalFormatting>
  <conditionalFormatting sqref="H28:H29">
    <cfRule type="cellIs" dxfId="15" priority="23" stopIfTrue="1" operator="equal">
      <formula>"Nesakrīt ar Bilanci!"</formula>
    </cfRule>
  </conditionalFormatting>
  <conditionalFormatting sqref="H19">
    <cfRule type="cellIs" dxfId="14" priority="21" stopIfTrue="1" operator="equal">
      <formula>"Nesakrīt ar Bilanci!"</formula>
    </cfRule>
  </conditionalFormatting>
  <conditionalFormatting sqref="H31">
    <cfRule type="cellIs" dxfId="13" priority="20" stopIfTrue="1" operator="equal">
      <formula>"Nesakrīt ar Bilanci!"</formula>
    </cfRule>
  </conditionalFormatting>
  <conditionalFormatting sqref="H41:H43">
    <cfRule type="cellIs" dxfId="12" priority="13" stopIfTrue="1" operator="equal">
      <formula>"Nesakrīt ar Bilanci!"</formula>
    </cfRule>
  </conditionalFormatting>
  <conditionalFormatting sqref="H46">
    <cfRule type="cellIs" dxfId="11" priority="12" stopIfTrue="1" operator="equal">
      <formula>"Nesakrīt ar Bilanci!"</formula>
    </cfRule>
  </conditionalFormatting>
  <conditionalFormatting sqref="H48:H49">
    <cfRule type="cellIs" dxfId="10" priority="11" stopIfTrue="1" operator="equal">
      <formula>"Nesakrīt ar Bilanci!"</formula>
    </cfRule>
  </conditionalFormatting>
  <conditionalFormatting sqref="H39">
    <cfRule type="cellIs" dxfId="9" priority="9" stopIfTrue="1" operator="equal">
      <formula>"Nesakrīt ar Bilanci!"</formula>
    </cfRule>
  </conditionalFormatting>
  <conditionalFormatting sqref="H52">
    <cfRule type="cellIs" dxfId="8" priority="8" stopIfTrue="1" operator="equal">
      <formula>"Nesakrīt ar Bilanci!"</formula>
    </cfRule>
  </conditionalFormatting>
  <conditionalFormatting sqref="H59:H61">
    <cfRule type="cellIs" dxfId="7" priority="7" stopIfTrue="1" operator="equal">
      <formula>"Nesakrīt ar Bilanci!"</formula>
    </cfRule>
  </conditionalFormatting>
  <conditionalFormatting sqref="H64">
    <cfRule type="cellIs" dxfId="6" priority="6" stopIfTrue="1" operator="equal">
      <formula>"Nesakrīt ar Bilanci!"</formula>
    </cfRule>
  </conditionalFormatting>
  <conditionalFormatting sqref="H66:H67">
    <cfRule type="cellIs" dxfId="5" priority="5" stopIfTrue="1" operator="equal">
      <formula>"Nesakrīt ar Bilanci!"</formula>
    </cfRule>
  </conditionalFormatting>
  <conditionalFormatting sqref="H57">
    <cfRule type="cellIs" dxfId="4" priority="3" stopIfTrue="1" operator="equal">
      <formula>"Nesakrīt ar Bilanci!"</formula>
    </cfRule>
  </conditionalFormatting>
  <conditionalFormatting sqref="H70">
    <cfRule type="cellIs" dxfId="3"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Titullapa</vt:lpstr>
      <vt:lpstr>Saturs</vt:lpstr>
      <vt:lpstr>Info</vt:lpstr>
      <vt:lpstr>Aktīvs</vt:lpstr>
      <vt:lpstr>Pasīvs</vt:lpstr>
      <vt:lpstr>PZA(IF)</vt:lpstr>
      <vt:lpstr>NP(netiesa)</vt:lpstr>
      <vt:lpstr>PK(vertikālā)</vt:lpstr>
      <vt:lpstr>P_Aktīvs</vt:lpstr>
      <vt:lpstr>P_Pasīvs</vt:lpstr>
      <vt:lpstr>P_PZA</vt:lpstr>
      <vt:lpstr>vad.zin.</vt:lpstr>
      <vt:lpstr>Aktīvs!Print_Area</vt:lpstr>
      <vt:lpstr>Info!Print_Area</vt:lpstr>
      <vt:lpstr>'NP(netiesa)'!Print_Area</vt:lpstr>
      <vt:lpstr>P_Aktīvs!Print_Area</vt:lpstr>
      <vt:lpstr>P_Pasīvs!Print_Area</vt:lpstr>
      <vt:lpstr>P_PZA!Print_Area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2020-01-29T07:56:01Z</cp:lastPrinted>
  <dcterms:created xsi:type="dcterms:W3CDTF">2014-09-25T06:34:08Z</dcterms:created>
  <dcterms:modified xsi:type="dcterms:W3CDTF">2020-02-22T11:20:23Z</dcterms:modified>
</cp:coreProperties>
</file>