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Users\User\Desktop\AADSO_NEW\Domes atskaites\2025\"/>
    </mc:Choice>
  </mc:AlternateContent>
  <xr:revisionPtr revIDLastSave="0" documentId="13_ncr:1_{87E905C0-9EE6-42E7-B90D-08A2865DB569}" xr6:coauthVersionLast="47" xr6:coauthVersionMax="47" xr10:uidLastSave="{00000000-0000-0000-0000-000000000000}"/>
  <bookViews>
    <workbookView xWindow="-108" yWindow="-108" windowWidth="23256" windowHeight="12576" tabRatio="884" activeTab="9"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4" l="1"/>
  <c r="D6" i="7"/>
  <c r="D22" i="33"/>
  <c r="H70" i="23"/>
  <c r="H47" i="23"/>
  <c r="H27" i="23"/>
  <c r="H20" i="23"/>
  <c r="E24" i="34" l="1"/>
  <c r="D8" i="34"/>
  <c r="E15" i="24"/>
  <c r="D15" i="6"/>
  <c r="E21" i="34"/>
  <c r="E14" i="34"/>
  <c r="D12" i="34" s="1"/>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E15" i="7" s="1"/>
  <c r="A8" i="7"/>
  <c r="A9" i="7" s="1"/>
  <c r="A10" i="7" s="1"/>
  <c r="A11" i="7" s="1"/>
  <c r="A12" i="7" s="1"/>
  <c r="A13" i="7" s="1"/>
  <c r="E17" i="7" l="1"/>
  <c r="E18" i="7" s="1"/>
  <c r="D17" i="7"/>
  <c r="D18" i="7" s="1"/>
  <c r="D19" i="34" s="1"/>
  <c r="D8" i="6" l="1"/>
  <c r="D9" i="6" s="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<sst xmlns="http://schemas.openxmlformats.org/spreadsheetml/2006/main" count="302" uniqueCount="212">
  <si>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</si>
  <si>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</si>
  <si>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</si>
  <si>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</si>
  <si>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</si>
  <si>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</si>
  <si>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</si>
  <si>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</si>
  <si>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</si>
  <si>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</si>
  <si>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</si>
  <si>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</si>
  <si>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</si>
  <si>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</si>
  <si>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</si>
  <si>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</si>
  <si>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</si>
  <si>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</si>
  <si>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</si>
  <si>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</si>
  <si>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</si>
  <si>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</si>
  <si>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</si>
  <si>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</si>
  <si>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</si>
  <si>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</si>
  <si>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</si>
  <si>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</si>
  <si>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</si>
  <si>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</si>
  <si>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</si>
  <si>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</si>
  <si>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</si>
  <si>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</si>
  <si>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</si>
  <si>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</si>
  <si>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</si>
  <si>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</si>
  <si>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</si>
  <si>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</si>
  <si>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</si>
  <si>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</si>
  <si>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</si>
  <si>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</si>
  <si>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</si>
  <si>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</si>
  <si>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</si>
  <si>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</si>
  <si>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</si>
  <si>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</si>
  <si>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</si>
  <si>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</si>
  <si>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</si>
  <si>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</si>
  <si>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</si>
  <si>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</si>
  <si>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</si>
  <si>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</si>
  <si>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</si>
  <si>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</si>
  <si>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</si>
  <si>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</si>
  <si>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</si>
  <si>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</si>
  <si>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</si>
  <si>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</si>
  <si>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</si>
  <si>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</si>
  <si>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</si>
  <si>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</si>
  <si>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</si>
  <si>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</si>
  <si>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</si>
  <si>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</si>
  <si>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</si>
  <si>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</si>
  <si>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</si>
  <si>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</si>
  <si>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</si>
  <si>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</si>
  <si>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</si>
  <si>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</si>
  <si>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</si>
  <si>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</si>
  <si>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</si>
  <si>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</si>
  <si>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</si>
  <si>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</si>
  <si>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</si>
  <si>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</si>
  <si>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</si>
  <si>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</si>
  <si>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</si>
  <si>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</si>
  <si>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</si>
  <si>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</si>
  <si>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</si>
  <si>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</si>
  <si>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</si>
  <si>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</si>
  <si>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</si>
  <si>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</si>
  <si>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</si>
  <si>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</si>
  <si>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</si>
  <si>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</si>
  <si>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</si>
  <si>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</si>
  <si>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</si>
  <si>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</si>
  <si>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</si>
  <si>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</si>
  <si>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</si>
  <si>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</si>
  <si>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</si>
  <si>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</si>
  <si>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</si>
  <si>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</si>
  <si>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</si>
  <si>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</si>
  <si>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</si>
  <si>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</si>
  <si>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</si>
  <si>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</si>
  <si>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</si>
  <si>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</si>
  <si>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</si>
  <si>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</si>
  <si>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</si>
  <si>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</si>
  <si>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</si>
  <si>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</si>
  <si>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</si>
  <si>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</si>
  <si>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</si>
  <si>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</si>
  <si>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</si>
  <si>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</si>
  <si>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</si>
  <si>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</si>
  <si>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</si>
  <si>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</si>
  <si>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</si>
  <si>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</si>
  <si>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</si>
  <si>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</si>
  <si>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</si>
  <si>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</si>
  <si>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</si>
  <si>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</si>
  <si>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</si>
  <si>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</si>
  <si>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</si>
  <si>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</si>
  <si>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</si>
  <si>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</si>
  <si>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</si>
  <si>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</si>
  <si>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</si>
  <si>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</si>
  <si>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</si>
  <si>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</si>
  <si>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</si>
  <si>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</si>
  <si>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</si>
  <si>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</si>
  <si>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</si>
  <si>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</si>
  <si>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</si>
  <si>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</si>
  <si>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</si>
  <si>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</si>
  <si>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</si>
  <si>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</si>
  <si>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</si>
  <si>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</si>
  <si>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</si>
  <si>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</si>
  <si>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</si>
  <si>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</si>
  <si>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</si>
  <si>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</si>
  <si>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</si>
  <si>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</si>
  <si>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</si>
  <si>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</si>
  <si>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</si>
  <si>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</si>
  <si>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</si>
  <si>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</si>
  <si>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</si>
  <si>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</si>
  <si>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</si>
  <si>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</si>
  <si>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</si>
  <si>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</si>
  <si>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</si>
  <si>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</si>
  <si>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</si>
  <si>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</si>
  <si>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</si>
  <si>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</si>
  <si>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</si>
  <si>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</si>
  <si>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</si>
  <si>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</si>
  <si>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</si>
  <si>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</si>
  <si>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</si>
  <si>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 xml:space="preserve">2025.gada </t>
  </si>
  <si>
    <t>31.12.2024.</t>
  </si>
  <si>
    <t xml:space="preserve">   b) peļņas sadale dividendēs vai statūtu palielināšanai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</si>
</sst>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7"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176</v>
      </c>
      <c r="B13" s="94"/>
      <c r="C13" s="94"/>
      <c r="D13" s="94"/>
      <c r="E13" s="94"/>
      <c r="F13" s="94"/>
      <c r="G13" s="94"/>
      <c r="H13" s="94"/>
      <c r="I13" s="94"/>
    </row>
    <row r="14" spans="1:12" ht="25.5" customHeight="1" x14ac:dyDescent="0.3">
      <c r="A14" s="95" t="s">
        <v>177</v>
      </c>
      <c r="B14" s="95"/>
      <c r="C14" s="95"/>
      <c r="D14" s="95"/>
      <c r="E14" s="95"/>
      <c r="F14" s="95"/>
      <c r="G14" s="95"/>
      <c r="H14" s="95"/>
      <c r="I14" s="95"/>
    </row>
    <row r="15" spans="1:12" ht="25.5" customHeight="1" x14ac:dyDescent="0.3"/>
    <row r="16" spans="1:12" ht="27.6" x14ac:dyDescent="0.3">
      <c r="A16" s="96" t="s">
        <v>209</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tabSelected="1"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20"/>
    </row>
    <row r="2" spans="1:10" ht="15" customHeight="1" x14ac:dyDescent="0.3">
      <c r="A2" s="45"/>
      <c r="B2" s="48"/>
      <c r="C2" s="5"/>
      <c r="D2" s="5"/>
      <c r="E2" s="5"/>
      <c r="F2" s="5"/>
      <c r="G2" s="5"/>
      <c r="H2" s="5"/>
      <c r="I2" s="120"/>
    </row>
    <row r="3" spans="1:10" ht="15" customHeight="1" x14ac:dyDescent="0.3">
      <c r="A3" s="67" t="s">
        <v>96</v>
      </c>
      <c r="B3" s="62" t="s">
        <v>130</v>
      </c>
      <c r="C3" s="5"/>
      <c r="D3" s="5"/>
      <c r="E3" s="5"/>
      <c r="F3" s="5"/>
      <c r="G3" s="5"/>
      <c r="H3" s="5"/>
      <c r="I3" s="120"/>
    </row>
    <row r="4" spans="1:10" ht="15" customHeight="1" thickBot="1" x14ac:dyDescent="0.35">
      <c r="A4" s="45"/>
      <c r="B4" s="48"/>
      <c r="C4" s="5"/>
      <c r="D4" s="5"/>
      <c r="E4" s="5"/>
      <c r="F4" s="5"/>
      <c r="G4" s="5"/>
      <c r="H4" s="5"/>
      <c r="I4" s="120"/>
    </row>
    <row r="5" spans="1:10" ht="15" customHeight="1" thickBot="1" x14ac:dyDescent="0.35">
      <c r="A5" s="70"/>
      <c r="B5" s="122" t="s">
        <v>131</v>
      </c>
      <c r="C5" s="123"/>
      <c r="D5" s="74" t="s">
        <v>132</v>
      </c>
      <c r="E5" s="74" t="s">
        <v>133</v>
      </c>
      <c r="F5" s="124" t="s">
        <v>134</v>
      </c>
      <c r="G5" s="125"/>
      <c r="H5" s="5"/>
      <c r="I5" s="120"/>
    </row>
    <row r="6" spans="1:10" ht="15" customHeight="1" thickBot="1" x14ac:dyDescent="0.35">
      <c r="A6" s="71"/>
      <c r="B6" s="68"/>
      <c r="C6" s="69"/>
      <c r="D6" s="75"/>
      <c r="E6" s="75" t="s">
        <v>129</v>
      </c>
      <c r="F6" s="85">
        <f>Info!E19</f>
        <v>45838</v>
      </c>
      <c r="G6" s="69" t="s">
        <v>210</v>
      </c>
      <c r="H6" s="5"/>
      <c r="I6" s="120"/>
    </row>
    <row r="7" spans="1:10" ht="15" customHeight="1" thickBot="1" x14ac:dyDescent="0.35">
      <c r="A7" s="72"/>
      <c r="B7" s="126" t="s">
        <v>135</v>
      </c>
      <c r="C7" s="127"/>
      <c r="D7" s="76">
        <v>5820</v>
      </c>
      <c r="E7" s="76">
        <v>860</v>
      </c>
      <c r="F7" s="76">
        <f>D7*E7</f>
        <v>5005200</v>
      </c>
      <c r="G7" s="73">
        <v>540080</v>
      </c>
      <c r="H7" s="5"/>
      <c r="I7" s="120"/>
    </row>
    <row r="8" spans="1:10" ht="15" customHeight="1" x14ac:dyDescent="0.3">
      <c r="I8" s="120"/>
    </row>
    <row r="10" spans="1:10" ht="15" customHeight="1" x14ac:dyDescent="0.3">
      <c r="A10" s="42" t="s">
        <v>139</v>
      </c>
      <c r="B10" s="121" t="s">
        <v>94</v>
      </c>
      <c r="C10" s="121"/>
      <c r="D10" s="121"/>
      <c r="E10" s="121"/>
      <c r="F10" s="121"/>
      <c r="G10" s="121"/>
      <c r="H10" s="121"/>
      <c r="I10" s="65"/>
    </row>
    <row r="12" spans="1:10" ht="15" customHeight="1" x14ac:dyDescent="0.3">
      <c r="B12" s="121" t="s">
        <v>189</v>
      </c>
      <c r="C12" s="121"/>
      <c r="D12" s="121"/>
      <c r="E12" s="121"/>
      <c r="F12" s="121"/>
      <c r="G12" s="121"/>
      <c r="H12" s="121"/>
      <c r="I12" s="55"/>
      <c r="J12" s="16" t="s">
        <v>97</v>
      </c>
    </row>
    <row r="14" spans="1:10" ht="15" customHeight="1" x14ac:dyDescent="0.3">
      <c r="B14" s="1" t="s">
        <v>117</v>
      </c>
      <c r="E14" s="54">
        <f>Pasīvs!E14</f>
        <v>6149125</v>
      </c>
      <c r="I14" s="66"/>
    </row>
    <row r="15" spans="1:10" ht="15" customHeight="1" x14ac:dyDescent="0.3">
      <c r="B15" s="1" t="s">
        <v>118</v>
      </c>
      <c r="E15" s="54">
        <f>Pasīvs!D14</f>
        <v>6149125</v>
      </c>
      <c r="I15" s="66"/>
    </row>
    <row r="16" spans="1:10" ht="15" customHeight="1" x14ac:dyDescent="0.3">
      <c r="B16" s="1" t="s">
        <v>119</v>
      </c>
      <c r="E16" s="26">
        <f>E14-E15</f>
        <v>0</v>
      </c>
      <c r="I16" s="66"/>
    </row>
    <row r="19" spans="2:10" ht="30" customHeight="1" x14ac:dyDescent="0.3">
      <c r="B19" s="121" t="s">
        <v>140</v>
      </c>
      <c r="C19" s="121"/>
      <c r="D19" s="121"/>
      <c r="E19" s="121"/>
      <c r="F19" s="121"/>
      <c r="G19" s="121"/>
      <c r="H19" s="121"/>
      <c r="I19" s="55"/>
      <c r="J19" s="16" t="s">
        <v>93</v>
      </c>
    </row>
    <row r="20" spans="2:10" ht="15" customHeight="1" x14ac:dyDescent="0.3">
      <c r="B20" s="117" t="s">
        <v>136</v>
      </c>
      <c r="C20" s="117"/>
      <c r="D20" s="117"/>
      <c r="E20" s="117"/>
      <c r="F20" s="117"/>
      <c r="G20" s="117"/>
      <c r="H20" s="117"/>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190</v>
      </c>
      <c r="I14" s="9">
        <v>7</v>
      </c>
    </row>
    <row r="15" spans="1:9" ht="15" customHeight="1" x14ac:dyDescent="0.3">
      <c r="I15" s="9"/>
    </row>
    <row r="16" spans="1:9" ht="15" customHeight="1" x14ac:dyDescent="0.3">
      <c r="B16" s="4" t="s">
        <v>191</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F15" sqref="F15"/>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178</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194</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179</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180</v>
      </c>
      <c r="C12" s="100"/>
      <c r="D12" s="100"/>
      <c r="E12" s="100"/>
      <c r="F12" s="100"/>
      <c r="G12" s="100"/>
      <c r="K12" s="16" t="s">
        <v>68</v>
      </c>
    </row>
    <row r="13" spans="1:11" ht="15" customHeight="1" x14ac:dyDescent="0.3">
      <c r="B13" s="100" t="s">
        <v>181</v>
      </c>
      <c r="C13" s="100"/>
      <c r="D13" s="100"/>
      <c r="E13" s="100"/>
      <c r="F13" s="100"/>
      <c r="G13" s="100"/>
      <c r="K13" s="33"/>
    </row>
    <row r="16" spans="1:11" ht="17.25" customHeight="1" x14ac:dyDescent="0.3">
      <c r="A16" s="46" t="s">
        <v>100</v>
      </c>
      <c r="B16" s="100" t="s">
        <v>182</v>
      </c>
      <c r="C16" s="100"/>
      <c r="D16" s="100"/>
      <c r="E16" s="100"/>
      <c r="F16" s="100"/>
      <c r="G16" s="100"/>
      <c r="K16" s="16" t="s">
        <v>85</v>
      </c>
    </row>
    <row r="19" spans="1:11" ht="15" customHeight="1" x14ac:dyDescent="0.3">
      <c r="A19" s="4" t="s">
        <v>3</v>
      </c>
      <c r="B19" s="13" t="s">
        <v>11</v>
      </c>
      <c r="C19" s="14">
        <v>45658</v>
      </c>
      <c r="D19" s="13" t="s">
        <v>12</v>
      </c>
      <c r="E19" s="14">
        <v>45838</v>
      </c>
      <c r="F19" s="12"/>
      <c r="G19" s="12"/>
      <c r="K19" s="12"/>
    </row>
    <row r="21" spans="1:11" ht="15" customHeight="1" x14ac:dyDescent="0.3">
      <c r="A21" s="4" t="s">
        <v>4</v>
      </c>
      <c r="B21" s="100" t="s">
        <v>199</v>
      </c>
      <c r="C21" s="100"/>
      <c r="D21" s="100"/>
      <c r="E21" s="100"/>
      <c r="F21" s="100"/>
      <c r="G21" s="100"/>
      <c r="K21" s="33"/>
    </row>
    <row r="22" spans="1:11" ht="15" customHeight="1" x14ac:dyDescent="0.3">
      <c r="B22" s="100" t="s">
        <v>200</v>
      </c>
      <c r="C22" s="100"/>
      <c r="D22" s="100"/>
      <c r="E22" s="100"/>
      <c r="F22" s="100"/>
      <c r="G22" s="100"/>
      <c r="K22" s="33"/>
    </row>
    <row r="23" spans="1:11" ht="15" customHeight="1" x14ac:dyDescent="0.3">
      <c r="B23" s="100" t="s">
        <v>203</v>
      </c>
      <c r="C23" s="100"/>
      <c r="D23" s="100"/>
      <c r="E23" s="100"/>
      <c r="F23" s="100"/>
      <c r="G23" s="100"/>
      <c r="K23" s="33"/>
    </row>
    <row r="24" spans="1:11" ht="15" customHeight="1" x14ac:dyDescent="0.3">
      <c r="B24" s="100" t="s">
        <v>201</v>
      </c>
      <c r="C24" s="100"/>
      <c r="D24" s="100"/>
      <c r="E24" s="100"/>
      <c r="F24" s="100"/>
      <c r="G24" s="100"/>
      <c r="K24" s="33"/>
    </row>
    <row r="26" spans="1:11" ht="15" customHeight="1" x14ac:dyDescent="0.3">
      <c r="B26" s="100" t="s">
        <v>202</v>
      </c>
      <c r="C26" s="100"/>
      <c r="D26" s="100"/>
      <c r="E26" s="100"/>
      <c r="F26" s="100"/>
      <c r="G26" s="100"/>
      <c r="K26" s="33"/>
    </row>
    <row r="27" spans="1:11" ht="15" customHeight="1" x14ac:dyDescent="0.3">
      <c r="B27" s="100" t="s">
        <v>204</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6" zoomScaleNormal="100" zoomScaleSheetLayoutView="100" workbookViewId="0">
      <selection activeCell="D23" sqref="D23"/>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08" t="s">
        <v>105</v>
      </c>
    </row>
    <row r="2" spans="1:11" ht="15" customHeight="1" x14ac:dyDescent="0.3">
      <c r="F2" s="108"/>
    </row>
    <row r="3" spans="1:11" ht="15" customHeight="1" x14ac:dyDescent="0.3">
      <c r="A3" s="19" t="s">
        <v>18</v>
      </c>
      <c r="B3" s="19"/>
      <c r="D3" s="22">
        <f>Info!$E$19</f>
        <v>45838</v>
      </c>
      <c r="E3" s="22">
        <f>Info!$C$19-1</f>
        <v>45657</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9" t="s">
        <v>21</v>
      </c>
      <c r="C7" s="109"/>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1" t="s">
        <v>183</v>
      </c>
      <c r="C10" s="111"/>
      <c r="F10" s="57">
        <v>90</v>
      </c>
    </row>
    <row r="11" spans="1:11" ht="15" customHeight="1" x14ac:dyDescent="0.3">
      <c r="A11" s="39" t="s">
        <v>122</v>
      </c>
      <c r="B11" s="110" t="s">
        <v>77</v>
      </c>
      <c r="C11" s="110"/>
      <c r="D11" s="26">
        <f>ROUND(D12+D13,0)</f>
        <v>4699830</v>
      </c>
      <c r="E11" s="26">
        <f>ROUND(E12+E13,0)</f>
        <v>4863288</v>
      </c>
      <c r="F11" s="57">
        <v>100</v>
      </c>
      <c r="K11" s="49"/>
    </row>
    <row r="12" spans="1:11" ht="15" customHeight="1" x14ac:dyDescent="0.3">
      <c r="A12" s="36" t="s">
        <v>70</v>
      </c>
      <c r="B12" s="105" t="s">
        <v>101</v>
      </c>
      <c r="C12" s="105"/>
      <c r="D12" s="40">
        <f>P_Aktīvs!H32</f>
        <v>4699830</v>
      </c>
      <c r="E12" s="40">
        <v>4863288</v>
      </c>
      <c r="F12" s="57">
        <v>110</v>
      </c>
    </row>
    <row r="13" spans="1:11" ht="15" customHeight="1" outlineLevel="1" x14ac:dyDescent="0.3">
      <c r="A13" s="36" t="s">
        <v>72</v>
      </c>
      <c r="B13" s="107" t="s">
        <v>184</v>
      </c>
      <c r="C13" s="107"/>
      <c r="D13" s="40">
        <v>0</v>
      </c>
      <c r="E13" s="40">
        <v>0</v>
      </c>
      <c r="F13" s="57">
        <v>120</v>
      </c>
    </row>
    <row r="14" spans="1:11" ht="15" customHeight="1" x14ac:dyDescent="0.3">
      <c r="A14" s="39" t="s">
        <v>123</v>
      </c>
      <c r="B14" s="110" t="s">
        <v>78</v>
      </c>
      <c r="C14" s="110"/>
      <c r="D14" s="25">
        <f>P_Aktīvs!H53</f>
        <v>4638001</v>
      </c>
      <c r="E14" s="25">
        <v>4772659</v>
      </c>
      <c r="F14" s="57">
        <v>180</v>
      </c>
    </row>
    <row r="15" spans="1:11" ht="15" customHeight="1" x14ac:dyDescent="0.3">
      <c r="A15" s="39">
        <v>3</v>
      </c>
      <c r="B15" s="57" t="s">
        <v>196</v>
      </c>
      <c r="C15" s="57"/>
      <c r="D15" s="25"/>
      <c r="E15" s="25"/>
      <c r="F15" s="57"/>
    </row>
    <row r="16" spans="1:11" ht="15" customHeight="1" x14ac:dyDescent="0.3">
      <c r="A16" s="39">
        <v>4</v>
      </c>
      <c r="B16" s="110" t="s">
        <v>22</v>
      </c>
      <c r="C16" s="110"/>
      <c r="D16" s="25">
        <f>P_Aktīvs!H76</f>
        <v>21560</v>
      </c>
      <c r="E16" s="25">
        <v>28586</v>
      </c>
      <c r="F16" s="57">
        <v>190</v>
      </c>
    </row>
    <row r="17" spans="1:6" ht="15" customHeight="1" x14ac:dyDescent="0.3">
      <c r="A17" s="15"/>
      <c r="C17" s="24" t="s">
        <v>185</v>
      </c>
      <c r="D17" s="37">
        <f>D12+D14+D16+D15</f>
        <v>9359391</v>
      </c>
      <c r="E17" s="37">
        <f>SUM(E11,E14,E16,E15)</f>
        <v>9664533</v>
      </c>
      <c r="F17" s="57">
        <v>220</v>
      </c>
    </row>
    <row r="18" spans="1:6" ht="6" customHeight="1" thickBot="1" x14ac:dyDescent="0.35">
      <c r="A18" s="15"/>
      <c r="D18" s="28"/>
      <c r="E18" s="28"/>
      <c r="F18" s="57"/>
    </row>
    <row r="19" spans="1:6" ht="15" customHeight="1" thickBot="1" x14ac:dyDescent="0.35">
      <c r="B19" s="106" t="s">
        <v>30</v>
      </c>
      <c r="C19" s="106"/>
      <c r="D19" s="30">
        <f>D8+D17</f>
        <v>9359476</v>
      </c>
      <c r="E19" s="30">
        <f>E8+E17</f>
        <v>9664618</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4" t="s">
        <v>52</v>
      </c>
      <c r="C22" s="104"/>
      <c r="D22" s="28"/>
      <c r="E22" s="28"/>
      <c r="F22" s="57">
        <v>360</v>
      </c>
    </row>
    <row r="23" spans="1:6" ht="15" customHeight="1" x14ac:dyDescent="0.3">
      <c r="A23" s="39">
        <v>1</v>
      </c>
      <c r="B23" s="110" t="s">
        <v>24</v>
      </c>
      <c r="C23" s="110"/>
      <c r="D23" s="25">
        <v>163617</v>
      </c>
      <c r="E23" s="25">
        <v>166351</v>
      </c>
      <c r="F23" s="57">
        <v>370</v>
      </c>
    </row>
    <row r="24" spans="1:6" ht="0.6" customHeight="1" x14ac:dyDescent="0.3">
      <c r="A24" s="39" t="s">
        <v>123</v>
      </c>
      <c r="B24" s="110" t="s">
        <v>79</v>
      </c>
      <c r="C24" s="110"/>
      <c r="D24" s="25">
        <v>0</v>
      </c>
      <c r="E24" s="25">
        <v>0</v>
      </c>
      <c r="F24" s="57">
        <v>400</v>
      </c>
    </row>
    <row r="25" spans="1:6" ht="15" customHeight="1" x14ac:dyDescent="0.3">
      <c r="A25" s="15"/>
      <c r="B25" s="106" t="s">
        <v>25</v>
      </c>
      <c r="C25" s="106"/>
      <c r="D25" s="37">
        <f>SUM(D23:D24,)</f>
        <v>163617</v>
      </c>
      <c r="E25" s="37">
        <f>SUM(E23:E24,)</f>
        <v>166351</v>
      </c>
      <c r="F25" s="57">
        <v>450</v>
      </c>
    </row>
    <row r="26" spans="1:6" ht="6" customHeight="1" x14ac:dyDescent="0.3">
      <c r="A26" s="15"/>
      <c r="B26" s="15"/>
      <c r="D26" s="28"/>
      <c r="E26" s="28"/>
      <c r="F26" s="57"/>
    </row>
    <row r="27" spans="1:6" ht="15" customHeight="1" x14ac:dyDescent="0.3">
      <c r="A27" s="24" t="s">
        <v>58</v>
      </c>
      <c r="B27" s="104" t="s">
        <v>54</v>
      </c>
      <c r="C27" s="104"/>
      <c r="D27" s="28"/>
      <c r="E27" s="28"/>
      <c r="F27" s="57">
        <v>460</v>
      </c>
    </row>
    <row r="28" spans="1:6" ht="15" customHeight="1" x14ac:dyDescent="0.3">
      <c r="A28" s="39">
        <v>1</v>
      </c>
      <c r="B28" s="110" t="s">
        <v>26</v>
      </c>
      <c r="C28" s="110"/>
      <c r="D28" s="25">
        <v>1007101</v>
      </c>
      <c r="E28" s="25">
        <v>948329</v>
      </c>
      <c r="F28" s="57">
        <v>470</v>
      </c>
    </row>
    <row r="29" spans="1:6" ht="15" customHeight="1" x14ac:dyDescent="0.3">
      <c r="A29" s="39">
        <v>2</v>
      </c>
      <c r="B29" s="110" t="s">
        <v>27</v>
      </c>
      <c r="C29" s="110"/>
      <c r="D29" s="25">
        <v>1068</v>
      </c>
      <c r="E29" s="25">
        <v>12004</v>
      </c>
      <c r="F29" s="57">
        <v>500</v>
      </c>
    </row>
    <row r="30" spans="1:6" ht="15" customHeight="1" x14ac:dyDescent="0.3">
      <c r="A30" s="39" t="s">
        <v>125</v>
      </c>
      <c r="B30" s="110" t="s">
        <v>28</v>
      </c>
      <c r="C30" s="110"/>
      <c r="D30" s="25">
        <v>9208</v>
      </c>
      <c r="E30" s="25">
        <v>51786</v>
      </c>
      <c r="F30" s="57">
        <v>530</v>
      </c>
    </row>
    <row r="31" spans="1:6" ht="15" customHeight="1" x14ac:dyDescent="0.3">
      <c r="A31" s="8"/>
      <c r="B31" s="106" t="s">
        <v>29</v>
      </c>
      <c r="C31" s="106"/>
      <c r="D31" s="27">
        <f>SUM(D28:D30)</f>
        <v>1017377</v>
      </c>
      <c r="E31" s="27">
        <f>SUM(E28:E30)</f>
        <v>1012119</v>
      </c>
      <c r="F31" s="57">
        <v>550</v>
      </c>
    </row>
    <row r="32" spans="1:6" ht="15" customHeight="1" thickBot="1" x14ac:dyDescent="0.35">
      <c r="A32" s="24" t="s">
        <v>60</v>
      </c>
      <c r="B32" s="104" t="s">
        <v>55</v>
      </c>
      <c r="C32" s="104"/>
      <c r="D32" s="32">
        <v>3564067</v>
      </c>
      <c r="E32" s="32">
        <v>2166037</v>
      </c>
      <c r="F32" s="57">
        <v>620</v>
      </c>
    </row>
    <row r="33" spans="1:6" ht="15" customHeight="1" thickBot="1" x14ac:dyDescent="0.35">
      <c r="B33" s="106" t="s">
        <v>31</v>
      </c>
      <c r="C33" s="106"/>
      <c r="D33" s="30">
        <f>D25+D31+D32</f>
        <v>4745061</v>
      </c>
      <c r="E33" s="30">
        <f>E25+E31+E32</f>
        <v>3344507</v>
      </c>
      <c r="F33" s="57">
        <v>630</v>
      </c>
    </row>
    <row r="34" spans="1:6" ht="13.2" customHeight="1" thickBot="1" x14ac:dyDescent="0.35">
      <c r="D34" s="28"/>
      <c r="E34" s="28"/>
      <c r="F34" s="57"/>
    </row>
    <row r="35" spans="1:6" ht="15" customHeight="1" thickTop="1" thickBot="1" x14ac:dyDescent="0.35">
      <c r="B35" s="112" t="s">
        <v>32</v>
      </c>
      <c r="C35" s="112"/>
      <c r="D35" s="31">
        <f>D33+D19</f>
        <v>14104537</v>
      </c>
      <c r="E35" s="31">
        <f>E33+E19</f>
        <v>13009125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5:C35"/>
    <mergeCell ref="B32:C32"/>
    <mergeCell ref="B33:C33"/>
    <mergeCell ref="B23:C23"/>
    <mergeCell ref="B24:C24"/>
    <mergeCell ref="B27:C27"/>
    <mergeCell ref="B28:C28"/>
    <mergeCell ref="B25:C25"/>
    <mergeCell ref="B31:C31"/>
    <mergeCell ref="B30:C30"/>
    <mergeCell ref="B29:C29"/>
    <mergeCell ref="B22:C22"/>
    <mergeCell ref="B12:C12"/>
    <mergeCell ref="B19:C19"/>
    <mergeCell ref="B13:C13"/>
    <mergeCell ref="F1:F2"/>
    <mergeCell ref="B8:C8"/>
    <mergeCell ref="A1:E1"/>
    <mergeCell ref="B7:C7"/>
    <mergeCell ref="B14:C14"/>
    <mergeCell ref="B16:C16"/>
    <mergeCell ref="B10:C10"/>
    <mergeCell ref="B11:C11"/>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view="pageBreakPreview" zoomScaleNormal="100" zoomScaleSheetLayoutView="100" workbookViewId="0">
      <selection activeCell="D21" sqref="D21"/>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45838</v>
      </c>
      <c r="E2" s="22">
        <f>Info!$C$19-1</f>
        <v>45657</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10" t="s">
        <v>36</v>
      </c>
      <c r="C5" s="110"/>
      <c r="D5" s="25">
        <v>5005200</v>
      </c>
      <c r="E5" s="25">
        <v>540080</v>
      </c>
      <c r="F5" s="57">
        <v>660</v>
      </c>
    </row>
    <row r="6" spans="1:6" ht="15" customHeight="1" x14ac:dyDescent="0.3">
      <c r="A6" s="39">
        <v>2</v>
      </c>
      <c r="B6" s="57" t="s">
        <v>192</v>
      </c>
      <c r="C6" s="57"/>
      <c r="D6" s="25">
        <v>1574</v>
      </c>
      <c r="E6" s="25">
        <v>1320</v>
      </c>
      <c r="F6" s="57"/>
    </row>
    <row r="7" spans="1:6" ht="15" customHeight="1" x14ac:dyDescent="0.3">
      <c r="A7" s="39">
        <v>3</v>
      </c>
      <c r="B7" s="110" t="s">
        <v>84</v>
      </c>
      <c r="C7" s="110"/>
      <c r="D7" s="25">
        <v>6796</v>
      </c>
      <c r="E7" s="25">
        <v>2327605</v>
      </c>
      <c r="F7" s="57">
        <v>780</v>
      </c>
    </row>
    <row r="8" spans="1:6" ht="15" customHeight="1" thickBot="1" x14ac:dyDescent="0.35">
      <c r="A8" s="39">
        <v>4</v>
      </c>
      <c r="B8" s="110" t="s">
        <v>51</v>
      </c>
      <c r="C8" s="110"/>
      <c r="D8" s="25">
        <f>'PZA(IF)'!D18</f>
        <v>346398</v>
      </c>
      <c r="E8" s="25">
        <v>1667870</v>
      </c>
      <c r="F8" s="57">
        <v>790</v>
      </c>
    </row>
    <row r="9" spans="1:6" ht="15" customHeight="1" thickBot="1" x14ac:dyDescent="0.35">
      <c r="B9" s="106" t="s">
        <v>37</v>
      </c>
      <c r="C9" s="106"/>
      <c r="D9" s="30">
        <f>SUM(D5,D6,D7,D8)</f>
        <v>5359968</v>
      </c>
      <c r="E9" s="30">
        <f>SUM(E5,E7,E8)+E6</f>
        <v>4536875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197</v>
      </c>
      <c r="D12" s="90"/>
      <c r="E12" s="90"/>
      <c r="F12" s="57"/>
    </row>
    <row r="13" spans="1:6" ht="15" customHeight="1" x14ac:dyDescent="0.25">
      <c r="A13" s="93" t="s">
        <v>123</v>
      </c>
      <c r="B13" s="89" t="s">
        <v>205</v>
      </c>
      <c r="D13" s="25">
        <v>699788</v>
      </c>
      <c r="E13" s="25">
        <v>742199</v>
      </c>
      <c r="F13" s="57"/>
    </row>
    <row r="14" spans="1:6" ht="15" customHeight="1" thickBot="1" x14ac:dyDescent="0.35">
      <c r="A14" s="39" t="s">
        <v>124</v>
      </c>
      <c r="B14" s="110" t="s">
        <v>41</v>
      </c>
      <c r="C14" s="110"/>
      <c r="D14" s="25">
        <v>6149125</v>
      </c>
      <c r="E14" s="25">
        <v>6149125</v>
      </c>
      <c r="F14" s="57">
        <v>990</v>
      </c>
    </row>
    <row r="15" spans="1:6" ht="15" customHeight="1" thickBot="1" x14ac:dyDescent="0.35">
      <c r="B15" s="106" t="s">
        <v>81</v>
      </c>
      <c r="C15" s="106"/>
      <c r="D15" s="30">
        <f>SUM(D12:D14)</f>
        <v>6848913</v>
      </c>
      <c r="E15" s="30">
        <f>SUM(E12:E14)</f>
        <v>6891324</v>
      </c>
      <c r="F15" s="57">
        <v>1010</v>
      </c>
    </row>
    <row r="16" spans="1:6" ht="15" customHeight="1" x14ac:dyDescent="0.3">
      <c r="A16" s="18" t="s">
        <v>82</v>
      </c>
      <c r="B16" s="18"/>
      <c r="C16" s="18"/>
      <c r="D16" s="28"/>
      <c r="E16" s="28"/>
      <c r="F16" s="57">
        <v>1020</v>
      </c>
    </row>
    <row r="17" spans="1:6" ht="15" customHeight="1" x14ac:dyDescent="0.3">
      <c r="A17" s="39" t="s">
        <v>122</v>
      </c>
      <c r="B17" s="110" t="s">
        <v>38</v>
      </c>
      <c r="C17" s="110"/>
      <c r="D17" s="25">
        <v>152076</v>
      </c>
      <c r="E17" s="25">
        <v>235387</v>
      </c>
      <c r="F17" s="57">
        <v>1080</v>
      </c>
    </row>
    <row r="18" spans="1:6" ht="15" hidden="1" customHeight="1" x14ac:dyDescent="0.25">
      <c r="A18" s="39">
        <v>2</v>
      </c>
      <c r="B18" s="89" t="s">
        <v>197</v>
      </c>
      <c r="C18" s="57"/>
      <c r="D18" s="25">
        <v>0</v>
      </c>
      <c r="E18" s="25">
        <v>0</v>
      </c>
      <c r="F18" s="57"/>
    </row>
    <row r="19" spans="1:6" ht="15" customHeight="1" x14ac:dyDescent="0.3">
      <c r="A19" s="39">
        <v>2</v>
      </c>
      <c r="B19" s="109" t="s">
        <v>39</v>
      </c>
      <c r="C19" s="109"/>
      <c r="D19" s="25">
        <v>574146</v>
      </c>
      <c r="E19" s="25">
        <v>182822</v>
      </c>
      <c r="F19" s="57">
        <v>1120</v>
      </c>
    </row>
    <row r="20" spans="1:6" ht="15" customHeight="1" x14ac:dyDescent="0.3">
      <c r="A20" s="39">
        <v>3</v>
      </c>
      <c r="B20" s="110" t="s">
        <v>40</v>
      </c>
      <c r="C20" s="110"/>
      <c r="D20" s="25">
        <v>61185</v>
      </c>
      <c r="E20" s="25">
        <v>54468</v>
      </c>
      <c r="F20" s="57">
        <v>1130</v>
      </c>
    </row>
    <row r="21" spans="1:6" ht="15" customHeight="1" x14ac:dyDescent="0.3">
      <c r="A21" s="39">
        <v>4</v>
      </c>
      <c r="B21" s="110" t="s">
        <v>41</v>
      </c>
      <c r="C21" s="110"/>
      <c r="D21" s="25">
        <v>1020557</v>
      </c>
      <c r="E21" s="25">
        <v>1020557</v>
      </c>
      <c r="F21" s="57">
        <v>1140</v>
      </c>
    </row>
    <row r="22" spans="1:6" ht="15" customHeight="1" thickBot="1" x14ac:dyDescent="0.35">
      <c r="A22" s="39">
        <v>5</v>
      </c>
      <c r="B22" s="110" t="s">
        <v>42</v>
      </c>
      <c r="C22" s="110"/>
      <c r="D22" s="25">
        <v>87692</v>
      </c>
      <c r="E22" s="25">
        <v>87692</v>
      </c>
      <c r="F22" s="57">
        <v>1160</v>
      </c>
    </row>
    <row r="23" spans="1:6" ht="15" customHeight="1" thickBot="1" x14ac:dyDescent="0.35">
      <c r="B23" s="106" t="s">
        <v>83</v>
      </c>
      <c r="C23" s="106"/>
      <c r="D23" s="30">
        <f>SUM(D17:D22)</f>
        <v>1895656</v>
      </c>
      <c r="E23" s="30">
        <f>SUM(E17:E22)</f>
        <v>1580926</v>
      </c>
      <c r="F23" s="57">
        <v>1180</v>
      </c>
    </row>
    <row r="24" spans="1:6" ht="15" customHeight="1" thickTop="1" thickBot="1" x14ac:dyDescent="0.35">
      <c r="B24" s="112" t="s">
        <v>34</v>
      </c>
      <c r="C24" s="112"/>
      <c r="D24" s="31">
        <f>D9+H20+D15+D23</f>
        <v>14104537</v>
      </c>
      <c r="E24" s="31">
        <f>E9+I20+E15+E23</f>
        <v>13009125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7:C17"/>
    <mergeCell ref="B23:C23"/>
    <mergeCell ref="B15:C15"/>
    <mergeCell ref="B14:C14"/>
    <mergeCell ref="B24:C24"/>
    <mergeCell ref="B22:C22"/>
    <mergeCell ref="B21:C21"/>
    <mergeCell ref="B20:C20"/>
    <mergeCell ref="B19:C19"/>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topLeftCell="A7"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08" t="s">
        <v>105</v>
      </c>
    </row>
    <row r="2" spans="1:6" ht="15" customHeight="1" x14ac:dyDescent="0.3">
      <c r="B2" s="98" t="s">
        <v>69</v>
      </c>
      <c r="C2" s="98"/>
      <c r="D2" s="98"/>
      <c r="E2" s="98"/>
      <c r="F2" s="108"/>
    </row>
    <row r="3" spans="1:6" ht="15" customHeight="1" x14ac:dyDescent="0.3">
      <c r="D3" s="23">
        <v>2025</v>
      </c>
      <c r="E3" s="23">
        <v>2024</v>
      </c>
    </row>
    <row r="4" spans="1:6" ht="15" customHeight="1" x14ac:dyDescent="0.3">
      <c r="D4" s="15" t="str">
        <f>Info!$J$8</f>
        <v>EUR</v>
      </c>
      <c r="E4" s="15" t="str">
        <f>Info!$J$8</f>
        <v>EUR</v>
      </c>
    </row>
    <row r="6" spans="1:6" ht="15" customHeight="1" x14ac:dyDescent="0.3">
      <c r="A6" s="34">
        <v>1</v>
      </c>
      <c r="B6" s="110" t="s">
        <v>74</v>
      </c>
      <c r="C6" s="110"/>
      <c r="D6" s="26">
        <f>D7</f>
        <v>4306396</v>
      </c>
      <c r="E6" s="26">
        <f>E7</f>
        <v>8389399</v>
      </c>
      <c r="F6" s="57">
        <v>10</v>
      </c>
    </row>
    <row r="7" spans="1:6" ht="15" customHeight="1" x14ac:dyDescent="0.3">
      <c r="A7" s="36"/>
      <c r="B7" s="105" t="s">
        <v>73</v>
      </c>
      <c r="C7" s="105"/>
      <c r="D7" s="40">
        <v>4306396</v>
      </c>
      <c r="E7" s="40">
        <v>8389399</v>
      </c>
      <c r="F7" s="57">
        <v>30</v>
      </c>
    </row>
    <row r="8" spans="1:6" ht="30" customHeight="1" x14ac:dyDescent="0.3">
      <c r="A8" s="34">
        <f>A6+1</f>
        <v>2</v>
      </c>
      <c r="B8" s="109" t="s">
        <v>71</v>
      </c>
      <c r="C8" s="109"/>
      <c r="D8" s="25">
        <v>-4289676</v>
      </c>
      <c r="E8" s="25">
        <v>-8268697</v>
      </c>
      <c r="F8" s="57">
        <v>40</v>
      </c>
    </row>
    <row r="9" spans="1:6" ht="15" customHeight="1" x14ac:dyDescent="0.3">
      <c r="A9" s="35">
        <f t="shared" ref="A9:A13" si="0">A8+1</f>
        <v>3</v>
      </c>
      <c r="B9" s="104" t="s">
        <v>45</v>
      </c>
      <c r="C9" s="104"/>
      <c r="D9" s="37">
        <f>SUM(D6,D8)</f>
        <v>16720</v>
      </c>
      <c r="E9" s="37">
        <f>SUM(E6,E8)</f>
        <v>120702</v>
      </c>
      <c r="F9" s="57">
        <v>50</v>
      </c>
    </row>
    <row r="10" spans="1:6" ht="15" customHeight="1" x14ac:dyDescent="0.3">
      <c r="A10" s="34">
        <f t="shared" si="0"/>
        <v>4</v>
      </c>
      <c r="B10" s="110" t="s">
        <v>46</v>
      </c>
      <c r="C10" s="110"/>
      <c r="D10" s="25">
        <v>-3440</v>
      </c>
      <c r="E10" s="25">
        <v>-5734</v>
      </c>
      <c r="F10" s="57">
        <v>60</v>
      </c>
    </row>
    <row r="11" spans="1:6" ht="15" customHeight="1" x14ac:dyDescent="0.3">
      <c r="A11" s="34">
        <f t="shared" si="0"/>
        <v>5</v>
      </c>
      <c r="B11" s="110" t="s">
        <v>47</v>
      </c>
      <c r="C11" s="110"/>
      <c r="D11" s="25">
        <v>-176594</v>
      </c>
      <c r="E11" s="25">
        <v>-316143</v>
      </c>
      <c r="F11" s="57">
        <v>70</v>
      </c>
    </row>
    <row r="12" spans="1:6" ht="15" customHeight="1" x14ac:dyDescent="0.3">
      <c r="A12" s="34">
        <f t="shared" si="0"/>
        <v>6</v>
      </c>
      <c r="B12" s="110" t="s">
        <v>48</v>
      </c>
      <c r="C12" s="110"/>
      <c r="D12" s="25">
        <v>978445</v>
      </c>
      <c r="E12" s="25">
        <v>2654695</v>
      </c>
      <c r="F12" s="57">
        <v>80</v>
      </c>
    </row>
    <row r="13" spans="1:6" ht="15" customHeight="1" x14ac:dyDescent="0.3">
      <c r="A13" s="34">
        <f t="shared" si="0"/>
        <v>7</v>
      </c>
      <c r="B13" s="110" t="s">
        <v>49</v>
      </c>
      <c r="C13" s="110"/>
      <c r="D13" s="25">
        <v>-457452</v>
      </c>
      <c r="E13" s="25">
        <v>-751565</v>
      </c>
      <c r="F13" s="57">
        <v>90</v>
      </c>
    </row>
    <row r="14" spans="1:6" ht="15" customHeight="1" x14ac:dyDescent="0.3">
      <c r="A14" s="39" t="s">
        <v>126</v>
      </c>
      <c r="B14" s="57" t="s">
        <v>207</v>
      </c>
      <c r="C14" s="57"/>
      <c r="D14" s="25">
        <v>-11281</v>
      </c>
      <c r="E14" s="25">
        <v>-34085</v>
      </c>
      <c r="F14" s="57"/>
    </row>
    <row r="15" spans="1:6" ht="22.5" customHeight="1" x14ac:dyDescent="0.3">
      <c r="A15" s="35" t="s">
        <v>127</v>
      </c>
      <c r="B15" s="111" t="s">
        <v>75</v>
      </c>
      <c r="C15" s="111"/>
      <c r="D15" s="37">
        <f>SUM(D9,D10,D11,D12,D13,D14)</f>
        <v>346398</v>
      </c>
      <c r="E15" s="37">
        <f>SUM(E9,E10,E11,E12,E13,E14)</f>
        <v>1667870</v>
      </c>
      <c r="F15" s="57">
        <v>240</v>
      </c>
    </row>
    <row r="16" spans="1:6" ht="15" customHeight="1" x14ac:dyDescent="0.3">
      <c r="A16" s="34" t="s">
        <v>128</v>
      </c>
      <c r="B16" s="109" t="s">
        <v>50</v>
      </c>
      <c r="C16" s="109"/>
      <c r="D16" s="25"/>
      <c r="E16" s="25"/>
      <c r="F16" s="57">
        <v>250</v>
      </c>
    </row>
    <row r="17" spans="1:6" ht="30" customHeight="1" x14ac:dyDescent="0.3">
      <c r="A17" s="35" t="s">
        <v>206</v>
      </c>
      <c r="B17" s="111" t="s">
        <v>76</v>
      </c>
      <c r="C17" s="111"/>
      <c r="D17" s="37">
        <f>SUM(D15,D16)</f>
        <v>346398</v>
      </c>
      <c r="E17" s="37">
        <f>SUM(E15,E16)</f>
        <v>1667870</v>
      </c>
      <c r="F17" s="57">
        <v>260</v>
      </c>
    </row>
    <row r="18" spans="1:6" ht="24" customHeight="1" thickBot="1" x14ac:dyDescent="0.35">
      <c r="A18" s="38">
        <v>12</v>
      </c>
      <c r="B18" s="112" t="s">
        <v>51</v>
      </c>
      <c r="C18" s="112"/>
      <c r="D18" s="29">
        <f>SUM(D17,)</f>
        <v>346398</v>
      </c>
      <c r="E18" s="29">
        <f>SUM(E17,)</f>
        <v>1667870</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10" t="str">
        <f>CONCATENATE("Pielikums no ",Saturs!$I$18,"."," līdz ",Saturs!$I$20-1,"."," lapai ir neatņemama šī finanšu pārskata sastāvdaļa.")</f>
        <v>Pielikums no 9. līdz 20. lapai ir neatņemama šī finanšu pārskata sastāvdaļa.</v>
      </c>
      <c r="B20" s="110"/>
      <c r="C20" s="110"/>
      <c r="D20" s="110"/>
      <c r="E20" s="110"/>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9" zoomScaleNormal="100" zoomScaleSheetLayoutView="100" workbookViewId="0">
      <selection activeCell="D30" sqref="D30"/>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08" t="s">
        <v>105</v>
      </c>
    </row>
    <row r="2" spans="1:6" ht="15" customHeight="1" x14ac:dyDescent="0.3">
      <c r="A2" s="98" t="s">
        <v>165</v>
      </c>
      <c r="B2" s="98"/>
      <c r="C2" s="98"/>
      <c r="D2" s="98"/>
      <c r="E2" s="98"/>
      <c r="F2" s="108"/>
    </row>
    <row r="4" spans="1:6" ht="15" customHeight="1" x14ac:dyDescent="0.3">
      <c r="D4" s="23">
        <v>2025</v>
      </c>
      <c r="E4" s="23">
        <v>2024</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10" t="s">
        <v>75</v>
      </c>
      <c r="C7" s="110"/>
      <c r="D7" s="27">
        <f>'PZA(IF)'!D18</f>
        <v>346398</v>
      </c>
      <c r="E7" s="27">
        <f>'PZA(IF)'!E18</f>
        <v>1667870</v>
      </c>
      <c r="F7" s="57">
        <v>20</v>
      </c>
    </row>
    <row r="8" spans="1:6" ht="15" customHeight="1" x14ac:dyDescent="0.3">
      <c r="A8" s="81"/>
      <c r="B8" s="114" t="s">
        <v>161</v>
      </c>
      <c r="C8" s="114"/>
      <c r="D8" s="26"/>
      <c r="E8" s="26"/>
      <c r="F8" s="57">
        <v>30</v>
      </c>
    </row>
    <row r="9" spans="1:6" ht="15" customHeight="1" x14ac:dyDescent="0.3">
      <c r="A9" s="81"/>
      <c r="B9" s="110" t="s">
        <v>163</v>
      </c>
      <c r="C9" s="110"/>
      <c r="D9" s="25">
        <f>P_Aktīvs!H71+P_Aktīvs!H48+P_Aktīvs!H28</f>
        <v>786458</v>
      </c>
      <c r="E9" s="25">
        <v>1542777</v>
      </c>
      <c r="F9" s="57">
        <v>40</v>
      </c>
    </row>
    <row r="10" spans="1:6" ht="15" customHeight="1" x14ac:dyDescent="0.3">
      <c r="A10" s="81"/>
      <c r="B10" s="109" t="s">
        <v>186</v>
      </c>
      <c r="C10" s="109"/>
      <c r="D10" s="25"/>
      <c r="E10" s="25"/>
      <c r="F10" s="57">
        <v>70</v>
      </c>
    </row>
    <row r="11" spans="1:6" ht="30" customHeight="1" x14ac:dyDescent="0.3">
      <c r="A11" s="81"/>
      <c r="B11" s="109" t="s">
        <v>187</v>
      </c>
      <c r="C11" s="109"/>
      <c r="D11" s="25"/>
      <c r="E11" s="25"/>
      <c r="F11" s="57">
        <v>110</v>
      </c>
    </row>
    <row r="12" spans="1:6" ht="30" customHeight="1" x14ac:dyDescent="0.3">
      <c r="A12" s="39">
        <f>A7+1</f>
        <v>2</v>
      </c>
      <c r="B12" s="109" t="s">
        <v>162</v>
      </c>
      <c r="C12" s="109"/>
      <c r="D12" s="27">
        <f>SUM(D9:D11)+D7</f>
        <v>1132856</v>
      </c>
      <c r="E12" s="27">
        <f>SUM(E9:E11)+E7</f>
        <v>3210647</v>
      </c>
      <c r="F12" s="57">
        <v>130</v>
      </c>
    </row>
    <row r="13" spans="1:6" ht="15" customHeight="1" x14ac:dyDescent="0.3">
      <c r="A13" s="81"/>
      <c r="B13" s="114" t="s">
        <v>161</v>
      </c>
      <c r="C13" s="114"/>
      <c r="D13" s="26"/>
      <c r="E13" s="26"/>
      <c r="F13" s="57">
        <v>140</v>
      </c>
    </row>
    <row r="14" spans="1:6" ht="15" customHeight="1" x14ac:dyDescent="0.3">
      <c r="A14" s="81"/>
      <c r="B14" s="109" t="s">
        <v>160</v>
      </c>
      <c r="C14" s="109"/>
      <c r="D14" s="25">
        <f>Aktīvs!E31-Aktīvs!D31</f>
        <v>-5258</v>
      </c>
      <c r="E14" s="25">
        <v>-20361</v>
      </c>
      <c r="F14" s="57">
        <v>150</v>
      </c>
    </row>
    <row r="15" spans="1:6" ht="15" customHeight="1" x14ac:dyDescent="0.3">
      <c r="A15" s="81"/>
      <c r="B15" s="110" t="s">
        <v>159</v>
      </c>
      <c r="C15" s="110"/>
      <c r="D15" s="25">
        <f>Aktīvs!E25-Aktīvs!D25</f>
        <v>2734</v>
      </c>
      <c r="E15" s="25">
        <v>-18639</v>
      </c>
      <c r="F15" s="57">
        <v>160</v>
      </c>
    </row>
    <row r="16" spans="1:6" ht="30" customHeight="1" x14ac:dyDescent="0.3">
      <c r="A16" s="81"/>
      <c r="B16" s="109" t="s">
        <v>158</v>
      </c>
      <c r="C16" s="109"/>
      <c r="D16" s="25">
        <f>Pasīvs!D15+Pasīvs!D23-Pasīvs!E15-Pasīvs!E23</f>
        <v>272319</v>
      </c>
      <c r="E16" s="25">
        <v>-1355220</v>
      </c>
      <c r="F16" s="57">
        <v>170</v>
      </c>
    </row>
    <row r="17" spans="1:6" ht="15" customHeight="1" x14ac:dyDescent="0.3">
      <c r="A17" s="80">
        <f>A12+1</f>
        <v>3</v>
      </c>
      <c r="B17" s="111" t="s">
        <v>157</v>
      </c>
      <c r="C17" s="111"/>
      <c r="D17" s="27">
        <f>SUM(D14:D16)+D12</f>
        <v>1402651</v>
      </c>
      <c r="E17" s="27">
        <f>SUM(E14:E16)+E12</f>
        <v>1816427</v>
      </c>
      <c r="F17" s="57">
        <v>180</v>
      </c>
    </row>
    <row r="18" spans="1:6" ht="15" customHeight="1" x14ac:dyDescent="0.3">
      <c r="A18" s="39"/>
      <c r="B18" s="110" t="s">
        <v>156</v>
      </c>
      <c r="C18" s="110"/>
      <c r="D18" s="25"/>
      <c r="E18" s="25">
        <v>-20000</v>
      </c>
      <c r="F18" s="57">
        <v>200</v>
      </c>
    </row>
    <row r="19" spans="1:6" ht="15" customHeight="1" x14ac:dyDescent="0.3">
      <c r="A19" s="80">
        <f>A18+1</f>
        <v>1</v>
      </c>
      <c r="B19" s="104" t="s">
        <v>155</v>
      </c>
      <c r="C19" s="104"/>
      <c r="D19" s="27">
        <f>SUM(D17:D18)</f>
        <v>1402651</v>
      </c>
      <c r="E19" s="27">
        <f>SUM(E17:E18)</f>
        <v>1796427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10" t="s">
        <v>153</v>
      </c>
      <c r="C22" s="110"/>
      <c r="D22" s="25">
        <f>-(P_Aktīvs!H41+P_Aktīvs!H64+P_Aktīvs!H21)</f>
        <v>-481316</v>
      </c>
      <c r="E22" s="25">
        <v>-63094</v>
      </c>
      <c r="F22" s="57">
        <v>250</v>
      </c>
    </row>
    <row r="23" spans="1:6" ht="15" customHeight="1" x14ac:dyDescent="0.25">
      <c r="A23" s="39"/>
      <c r="B23" s="89" t="s">
        <v>205</v>
      </c>
      <c r="C23" s="57"/>
      <c r="D23" s="25"/>
      <c r="E23" s="25"/>
      <c r="F23" s="57"/>
    </row>
    <row r="24" spans="1:6" ht="15" customHeight="1" x14ac:dyDescent="0.3">
      <c r="A24" s="39" t="s">
        <v>123</v>
      </c>
      <c r="B24" s="110" t="s">
        <v>152</v>
      </c>
      <c r="C24" s="110"/>
      <c r="D24" s="25"/>
      <c r="E24" s="25"/>
      <c r="F24" s="57">
        <v>260</v>
      </c>
    </row>
    <row r="25" spans="1:6" ht="15" customHeight="1" x14ac:dyDescent="0.3">
      <c r="A25" s="80"/>
      <c r="B25" s="104" t="s">
        <v>151</v>
      </c>
      <c r="C25" s="104"/>
      <c r="D25" s="27">
        <f>SUM(D22:D24)</f>
        <v>-481316</v>
      </c>
      <c r="E25" s="27">
        <f>SUM(E22:E24)</f>
        <v>-63094</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09" t="s">
        <v>149</v>
      </c>
      <c r="C28" s="109"/>
      <c r="D28" s="25"/>
      <c r="E28" s="25">
        <v>-80000</v>
      </c>
      <c r="F28" s="57">
        <v>380</v>
      </c>
    </row>
    <row r="29" spans="1:6" ht="14.4" customHeight="1" x14ac:dyDescent="0.3">
      <c r="A29" s="39">
        <v>2</v>
      </c>
      <c r="B29" s="113" t="s">
        <v>198</v>
      </c>
      <c r="C29" s="113"/>
      <c r="D29" s="25">
        <v>476695</v>
      </c>
      <c r="E29" s="25">
        <v>4280</v>
      </c>
      <c r="F29" s="57"/>
    </row>
    <row r="30" spans="1:6" ht="15" customHeight="1" x14ac:dyDescent="0.3">
      <c r="A30" s="80"/>
      <c r="B30" s="104" t="s">
        <v>148</v>
      </c>
      <c r="C30" s="104"/>
      <c r="D30" s="27">
        <f>SUM(D28:D29)</f>
        <v>476695</v>
      </c>
      <c r="E30" s="27">
        <f>SUM(E28:E28,E29)</f>
        <v>-75720</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1398030</v>
      </c>
      <c r="E34" s="27">
        <f>E19+E25+E30+E32</f>
        <v>1657613</v>
      </c>
      <c r="F34" s="57">
        <v>410</v>
      </c>
    </row>
    <row r="35" spans="1:6" ht="9.9" customHeight="1" x14ac:dyDescent="0.3">
      <c r="D35" s="28"/>
      <c r="E35" s="28"/>
      <c r="F35" s="57"/>
    </row>
    <row r="36" spans="1:6" ht="15" customHeight="1" x14ac:dyDescent="0.3">
      <c r="A36" s="24" t="s">
        <v>144</v>
      </c>
      <c r="B36" s="79" t="s">
        <v>143</v>
      </c>
      <c r="C36" s="79"/>
      <c r="D36" s="27">
        <f>E37</f>
        <v>2166037</v>
      </c>
      <c r="E36" s="32">
        <v>508424</v>
      </c>
      <c r="F36" s="57">
        <v>420</v>
      </c>
    </row>
    <row r="37" spans="1:6" ht="15" customHeight="1" x14ac:dyDescent="0.3">
      <c r="A37" s="24" t="s">
        <v>142</v>
      </c>
      <c r="B37" s="79" t="s">
        <v>141</v>
      </c>
      <c r="C37" s="79"/>
      <c r="D37" s="27">
        <f>D36+D34</f>
        <v>3564067</v>
      </c>
      <c r="E37" s="27">
        <f>E36+E34</f>
        <v>2166037</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188</v>
      </c>
      <c r="E42" s="98"/>
    </row>
    <row r="43" spans="1:6" ht="15" customHeight="1" x14ac:dyDescent="0.25">
      <c r="A43" s="1"/>
      <c r="C43" s="50" t="str">
        <f>IF($A$42="","","paraksts")</f>
        <v>paraksts</v>
      </c>
      <c r="D43" s="51"/>
    </row>
  </sheetData>
  <mergeCells count="23">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 ref="F1:F2"/>
    <mergeCell ref="B28:C28"/>
    <mergeCell ref="B30:C30"/>
    <mergeCell ref="B25:C25"/>
    <mergeCell ref="B17:C17"/>
    <mergeCell ref="B18:C18"/>
    <mergeCell ref="B19:C19"/>
    <mergeCell ref="B29:C29"/>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10" zoomScaleNormal="100" zoomScaleSheetLayoutView="100" workbookViewId="0">
      <selection activeCell="B21" sqref="B21:C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175</v>
      </c>
      <c r="B1" s="99"/>
      <c r="C1" s="99"/>
      <c r="D1" s="99"/>
      <c r="E1" s="99"/>
      <c r="F1" s="108" t="s">
        <v>105</v>
      </c>
      <c r="H1" s="18" t="s">
        <v>62</v>
      </c>
    </row>
    <row r="2" spans="1:8" ht="15" customHeight="1" x14ac:dyDescent="0.3">
      <c r="F2" s="108"/>
      <c r="H2" s="6" t="s">
        <v>66</v>
      </c>
    </row>
    <row r="3" spans="1:8" ht="15" customHeight="1" x14ac:dyDescent="0.3">
      <c r="D3" s="22">
        <f>Info!E19</f>
        <v>45838</v>
      </c>
      <c r="E3" s="22">
        <v>45291</v>
      </c>
    </row>
    <row r="4" spans="1:8" ht="15" customHeight="1" x14ac:dyDescent="0.3">
      <c r="D4" s="15" t="str">
        <f>[1]Info!$J$8</f>
        <v>EUR</v>
      </c>
      <c r="E4" s="15" t="str">
        <f>[1]Info!$J$8</f>
        <v>EUR</v>
      </c>
    </row>
    <row r="5" spans="1:8" ht="15" customHeight="1" x14ac:dyDescent="0.3">
      <c r="H5" s="16" t="s">
        <v>174</v>
      </c>
    </row>
    <row r="6" spans="1:8" ht="15" customHeight="1" x14ac:dyDescent="0.3">
      <c r="A6" s="24" t="s">
        <v>57</v>
      </c>
      <c r="B6" s="79" t="s">
        <v>36</v>
      </c>
      <c r="C6" s="79"/>
      <c r="D6" s="1"/>
      <c r="E6" s="1"/>
      <c r="F6" s="57">
        <v>10</v>
      </c>
    </row>
    <row r="7" spans="1:8" ht="15" customHeight="1" x14ac:dyDescent="0.3">
      <c r="A7" s="82"/>
      <c r="B7" s="110" t="s">
        <v>168</v>
      </c>
      <c r="C7" s="110"/>
      <c r="D7" s="27">
        <f>E9</f>
        <v>540080</v>
      </c>
      <c r="E7" s="32">
        <v>536640</v>
      </c>
      <c r="F7" s="57">
        <v>20</v>
      </c>
    </row>
    <row r="8" spans="1:8" ht="15" customHeight="1" x14ac:dyDescent="0.3">
      <c r="A8" s="82"/>
      <c r="B8" s="57" t="s">
        <v>193</v>
      </c>
      <c r="C8" s="57"/>
      <c r="D8" s="26">
        <f>Pasīvs!D5-Pasīvs!E5</f>
        <v>4465120</v>
      </c>
      <c r="E8" s="25">
        <v>3440</v>
      </c>
      <c r="F8" s="57"/>
    </row>
    <row r="9" spans="1:8" ht="15" customHeight="1" x14ac:dyDescent="0.3">
      <c r="A9" s="82"/>
      <c r="B9" s="110" t="s">
        <v>167</v>
      </c>
      <c r="C9" s="110"/>
      <c r="D9" s="27">
        <f>SUM(D7:D8)</f>
        <v>5005200</v>
      </c>
      <c r="E9" s="27">
        <f>SUM(E7:E8)</f>
        <v>540080</v>
      </c>
      <c r="F9" s="57">
        <v>50</v>
      </c>
    </row>
    <row r="10" spans="1:8" ht="15" customHeight="1" x14ac:dyDescent="0.3">
      <c r="A10" s="82"/>
      <c r="B10" s="57"/>
      <c r="C10" s="57"/>
      <c r="D10" s="27"/>
      <c r="E10" s="27"/>
      <c r="F10" s="57"/>
    </row>
    <row r="11" spans="1:8" ht="15" customHeight="1" x14ac:dyDescent="0.3">
      <c r="A11" s="86" t="s">
        <v>58</v>
      </c>
      <c r="B11" s="79" t="s">
        <v>195</v>
      </c>
      <c r="C11" s="57"/>
      <c r="D11" s="27"/>
      <c r="E11" s="27"/>
      <c r="F11" s="57"/>
    </row>
    <row r="12" spans="1:8" ht="15" customHeight="1" x14ac:dyDescent="0.3">
      <c r="A12" s="82"/>
      <c r="B12" s="110" t="s">
        <v>168</v>
      </c>
      <c r="C12" s="110"/>
      <c r="D12" s="26">
        <f>E14</f>
        <v>1320</v>
      </c>
      <c r="E12" s="27">
        <v>480</v>
      </c>
      <c r="F12" s="57"/>
    </row>
    <row r="13" spans="1:8" ht="15" customHeight="1" x14ac:dyDescent="0.3">
      <c r="A13" s="82"/>
      <c r="B13" s="57" t="s">
        <v>208</v>
      </c>
      <c r="C13" s="57"/>
      <c r="D13" s="27"/>
      <c r="E13" s="26">
        <v>840</v>
      </c>
      <c r="F13" s="57"/>
    </row>
    <row r="14" spans="1:8" ht="15" customHeight="1" x14ac:dyDescent="0.3">
      <c r="A14" s="82"/>
      <c r="B14" s="110" t="s">
        <v>167</v>
      </c>
      <c r="C14" s="110"/>
      <c r="D14" s="88">
        <f>D12+D13</f>
        <v>1320</v>
      </c>
      <c r="E14" s="87">
        <f>SUM(E12:E13)</f>
        <v>1320</v>
      </c>
      <c r="F14" s="57"/>
    </row>
    <row r="15" spans="1:8" ht="15" customHeight="1" x14ac:dyDescent="0.3">
      <c r="A15" s="82"/>
      <c r="B15" s="57"/>
      <c r="C15" s="57"/>
      <c r="D15" s="84"/>
      <c r="E15" s="83"/>
      <c r="F15" s="57"/>
    </row>
    <row r="16" spans="1:8" ht="15" customHeight="1" x14ac:dyDescent="0.3">
      <c r="A16" s="24" t="s">
        <v>59</v>
      </c>
      <c r="B16" s="79" t="s">
        <v>173</v>
      </c>
      <c r="C16" s="79"/>
      <c r="D16" s="26"/>
      <c r="E16" s="26"/>
      <c r="F16" s="57">
        <v>260</v>
      </c>
    </row>
    <row r="17" spans="1:6" ht="15" customHeight="1" x14ac:dyDescent="0.3">
      <c r="A17" s="82"/>
      <c r="B17" s="110" t="s">
        <v>168</v>
      </c>
      <c r="C17" s="110"/>
      <c r="D17" s="26">
        <f>E21</f>
        <v>3995475</v>
      </c>
      <c r="E17" s="25">
        <v>2427605</v>
      </c>
      <c r="F17" s="57">
        <v>270</v>
      </c>
    </row>
    <row r="18" spans="1:6" ht="15" customHeight="1" x14ac:dyDescent="0.3">
      <c r="A18" s="82"/>
      <c r="B18" s="109" t="s">
        <v>172</v>
      </c>
      <c r="C18" s="109"/>
      <c r="D18" s="26"/>
      <c r="E18" s="26"/>
      <c r="F18" s="57">
        <v>290</v>
      </c>
    </row>
    <row r="19" spans="1:6" ht="15" customHeight="1" x14ac:dyDescent="0.3">
      <c r="A19" s="82"/>
      <c r="B19" s="115" t="s">
        <v>171</v>
      </c>
      <c r="C19" s="115"/>
      <c r="D19" s="40">
        <f>'PZA(IF)'!D18</f>
        <v>346398</v>
      </c>
      <c r="E19" s="40">
        <v>-100000</v>
      </c>
      <c r="F19" s="81" t="s">
        <v>170</v>
      </c>
    </row>
    <row r="20" spans="1:6" ht="15" customHeight="1" x14ac:dyDescent="0.3">
      <c r="A20" s="82"/>
      <c r="B20" s="115" t="s">
        <v>211</v>
      </c>
      <c r="C20" s="115"/>
      <c r="D20" s="40">
        <v>-3988425</v>
      </c>
      <c r="E20" s="40">
        <v>1667870</v>
      </c>
      <c r="F20" s="81" t="s">
        <v>170</v>
      </c>
    </row>
    <row r="21" spans="1:6" ht="15" customHeight="1" x14ac:dyDescent="0.3">
      <c r="A21" s="82"/>
      <c r="B21" s="110" t="s">
        <v>167</v>
      </c>
      <c r="C21" s="110"/>
      <c r="D21" s="27">
        <f>D17+D19+D20</f>
        <v>353448</v>
      </c>
      <c r="E21" s="27">
        <f>E17+E19+E20</f>
        <v>3995475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10" t="s">
        <v>168</v>
      </c>
      <c r="C24" s="110"/>
      <c r="D24" s="26">
        <f>E25</f>
        <v>4536875</v>
      </c>
      <c r="E24" s="26">
        <f>E7+E12+E17</f>
        <v>2964725</v>
      </c>
      <c r="F24" s="57">
        <v>320</v>
      </c>
    </row>
    <row r="25" spans="1:6" ht="15" customHeight="1" x14ac:dyDescent="0.3">
      <c r="A25" s="81"/>
      <c r="B25" s="110" t="s">
        <v>167</v>
      </c>
      <c r="C25" s="110"/>
      <c r="D25" s="27">
        <f>D21+D9+D14</f>
        <v>5359968</v>
      </c>
      <c r="E25" s="27">
        <f>E9+E14+E21</f>
        <v>4536875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188</v>
      </c>
      <c r="E32" s="98"/>
    </row>
    <row r="33" spans="1:4" ht="15" customHeight="1" x14ac:dyDescent="0.25">
      <c r="A33" s="1"/>
      <c r="C33" s="50" t="str">
        <f>IF($A$32="","","paraksts")</f>
        <v>paraksts</v>
      </c>
      <c r="D33" s="51"/>
    </row>
  </sheetData>
  <mergeCells count="14">
    <mergeCell ref="D32:E32"/>
    <mergeCell ref="B20:C20"/>
    <mergeCell ref="B19:C19"/>
    <mergeCell ref="B21:C21"/>
    <mergeCell ref="B25:C25"/>
    <mergeCell ref="B17:C17"/>
    <mergeCell ref="B18:C18"/>
    <mergeCell ref="B24:C24"/>
    <mergeCell ref="F1:F2"/>
    <mergeCell ref="A1:E1"/>
    <mergeCell ref="B7:C7"/>
    <mergeCell ref="B9:C9"/>
    <mergeCell ref="B12:C12"/>
    <mergeCell ref="B14:C14"/>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55" zoomScaleNormal="100" zoomScaleSheetLayoutView="100" workbookViewId="0">
      <selection activeCell="H72" sqref="H7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20"/>
    </row>
    <row r="2" spans="1:10" ht="15" customHeight="1" x14ac:dyDescent="0.3">
      <c r="I2" s="120"/>
    </row>
    <row r="3" spans="1:10" ht="15" customHeight="1" x14ac:dyDescent="0.3">
      <c r="A3" s="42" t="s">
        <v>95</v>
      </c>
      <c r="B3" s="121" t="s">
        <v>90</v>
      </c>
      <c r="C3" s="121"/>
      <c r="D3" s="121"/>
      <c r="E3" s="121"/>
      <c r="F3" s="121"/>
      <c r="G3" s="121"/>
      <c r="H3" s="121"/>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10" t="s">
        <v>115</v>
      </c>
      <c r="C10" s="110"/>
      <c r="D10" s="110"/>
      <c r="E10" s="110"/>
      <c r="F10" s="110"/>
      <c r="G10" s="110"/>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16" t="s">
        <v>112</v>
      </c>
      <c r="C21" s="116"/>
      <c r="D21" s="116"/>
      <c r="E21" s="116"/>
      <c r="F21" s="116"/>
      <c r="G21" s="116"/>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4419858</v>
      </c>
      <c r="I26" s="55"/>
    </row>
    <row r="27" spans="2:9" ht="15" customHeight="1" x14ac:dyDescent="0.3">
      <c r="B27" s="118" t="s">
        <v>104</v>
      </c>
      <c r="C27" s="118"/>
      <c r="D27" s="118"/>
      <c r="E27" s="118"/>
      <c r="F27" s="118"/>
      <c r="G27" s="118"/>
      <c r="H27" s="26">
        <f>H26+H28</f>
        <v>4583316</v>
      </c>
      <c r="I27" s="55"/>
    </row>
    <row r="28" spans="2:9" ht="15" customHeight="1" x14ac:dyDescent="0.3">
      <c r="B28" s="110" t="s">
        <v>115</v>
      </c>
      <c r="C28" s="110"/>
      <c r="D28" s="110"/>
      <c r="E28" s="110"/>
      <c r="F28" s="110"/>
      <c r="G28" s="110"/>
      <c r="H28" s="25">
        <v>163458</v>
      </c>
      <c r="I28" s="55"/>
    </row>
    <row r="29" spans="2:9" ht="30" customHeight="1" x14ac:dyDescent="0.3">
      <c r="B29" s="116" t="s">
        <v>116</v>
      </c>
      <c r="C29" s="116"/>
      <c r="D29" s="116"/>
      <c r="E29" s="116"/>
      <c r="F29" s="116"/>
      <c r="G29" s="116"/>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4863288</v>
      </c>
    </row>
    <row r="32" spans="2:9" ht="15" customHeight="1" x14ac:dyDescent="0.3">
      <c r="B32" s="118" t="s">
        <v>104</v>
      </c>
      <c r="C32" s="118"/>
      <c r="D32" s="118"/>
      <c r="E32" s="118"/>
      <c r="F32" s="118"/>
      <c r="G32" s="118"/>
      <c r="H32" s="26">
        <f>H20-H27</f>
        <v>4699830</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7"/>
      <c r="C35" s="117"/>
      <c r="D35" s="117"/>
      <c r="E35" s="117"/>
      <c r="F35" s="117"/>
      <c r="G35" s="117"/>
      <c r="H35" s="117"/>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9740599</v>
      </c>
    </row>
    <row r="40" spans="2:10" ht="15" customHeight="1" x14ac:dyDescent="0.3">
      <c r="B40" s="118" t="s">
        <v>104</v>
      </c>
      <c r="C40" s="118"/>
      <c r="D40" s="118"/>
      <c r="E40" s="118"/>
      <c r="F40" s="118"/>
      <c r="G40" s="118"/>
      <c r="H40" s="26">
        <f>H39+H41+H42+H43</f>
        <v>10221523</v>
      </c>
    </row>
    <row r="41" spans="2:10" ht="30" customHeight="1" x14ac:dyDescent="0.3">
      <c r="B41" s="116" t="s">
        <v>112</v>
      </c>
      <c r="C41" s="116"/>
      <c r="D41" s="116"/>
      <c r="E41" s="116"/>
      <c r="F41" s="116"/>
      <c r="G41" s="116"/>
      <c r="H41" s="25">
        <v>480924</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4967940</v>
      </c>
      <c r="I46" s="55"/>
    </row>
    <row r="47" spans="2:10" ht="15" customHeight="1" x14ac:dyDescent="0.3">
      <c r="B47" s="118" t="s">
        <v>104</v>
      </c>
      <c r="C47" s="118"/>
      <c r="D47" s="118"/>
      <c r="E47" s="118"/>
      <c r="F47" s="118"/>
      <c r="G47" s="118"/>
      <c r="H47" s="26">
        <f>H46+H48</f>
        <v>5583522</v>
      </c>
      <c r="I47" s="55"/>
    </row>
    <row r="48" spans="2:10" ht="15" customHeight="1" x14ac:dyDescent="0.3">
      <c r="B48" s="110" t="s">
        <v>115</v>
      </c>
      <c r="C48" s="110"/>
      <c r="D48" s="110"/>
      <c r="E48" s="110"/>
      <c r="F48" s="110"/>
      <c r="G48" s="110"/>
      <c r="H48" s="25">
        <v>615582</v>
      </c>
      <c r="I48" s="55"/>
    </row>
    <row r="49" spans="1:10" ht="30" customHeight="1" x14ac:dyDescent="0.3">
      <c r="B49" s="116" t="s">
        <v>116</v>
      </c>
      <c r="C49" s="116"/>
      <c r="D49" s="116"/>
      <c r="E49" s="116"/>
      <c r="F49" s="116"/>
      <c r="G49" s="116"/>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4772659</v>
      </c>
    </row>
    <row r="53" spans="1:10" ht="15" customHeight="1" x14ac:dyDescent="0.3">
      <c r="B53" s="118" t="s">
        <v>104</v>
      </c>
      <c r="C53" s="118"/>
      <c r="D53" s="118"/>
      <c r="E53" s="118"/>
      <c r="F53" s="118"/>
      <c r="G53" s="118"/>
      <c r="H53" s="26">
        <f>H40-H47</f>
        <v>4638001</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17"/>
      <c r="C56" s="117"/>
      <c r="D56" s="117"/>
      <c r="E56" s="117"/>
      <c r="F56" s="117"/>
      <c r="G56" s="117"/>
      <c r="H56" s="117"/>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71270</v>
      </c>
    </row>
    <row r="63" spans="1:10" ht="15" customHeight="1" x14ac:dyDescent="0.3">
      <c r="B63" s="118" t="s">
        <v>104</v>
      </c>
      <c r="C63" s="118"/>
      <c r="D63" s="118"/>
      <c r="E63" s="118"/>
      <c r="F63" s="118"/>
      <c r="G63" s="118"/>
      <c r="H63" s="26">
        <f>H62+H64+H65+H66</f>
        <v>71662</v>
      </c>
    </row>
    <row r="64" spans="1:10" ht="30" customHeight="1" x14ac:dyDescent="0.3">
      <c r="B64" s="116" t="s">
        <v>112</v>
      </c>
      <c r="C64" s="116"/>
      <c r="D64" s="116"/>
      <c r="E64" s="116"/>
      <c r="F64" s="116"/>
      <c r="G64" s="116"/>
      <c r="H64" s="25">
        <v>392</v>
      </c>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42684</v>
      </c>
      <c r="I69" s="55"/>
    </row>
    <row r="70" spans="2:10" ht="15" customHeight="1" x14ac:dyDescent="0.3">
      <c r="B70" s="118" t="s">
        <v>104</v>
      </c>
      <c r="C70" s="118"/>
      <c r="D70" s="118"/>
      <c r="E70" s="118"/>
      <c r="F70" s="118"/>
      <c r="G70" s="118"/>
      <c r="H70" s="26">
        <f>H69+H71</f>
        <v>50102</v>
      </c>
      <c r="I70" s="55"/>
    </row>
    <row r="71" spans="2:10" ht="15" customHeight="1" x14ac:dyDescent="0.3">
      <c r="B71" s="110" t="s">
        <v>115</v>
      </c>
      <c r="C71" s="110"/>
      <c r="D71" s="110"/>
      <c r="E71" s="110"/>
      <c r="F71" s="110"/>
      <c r="G71" s="110"/>
      <c r="H71" s="25">
        <v>7418</v>
      </c>
      <c r="I71" s="55"/>
    </row>
    <row r="72" spans="2:10" ht="30" customHeight="1" x14ac:dyDescent="0.3">
      <c r="B72" s="116" t="s">
        <v>116</v>
      </c>
      <c r="C72" s="116"/>
      <c r="D72" s="116"/>
      <c r="E72" s="116"/>
      <c r="F72" s="116"/>
      <c r="G72" s="116"/>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28586</v>
      </c>
    </row>
    <row r="76" spans="2:10" ht="15" customHeight="1" x14ac:dyDescent="0.3">
      <c r="B76" s="118" t="s">
        <v>104</v>
      </c>
      <c r="C76" s="118"/>
      <c r="D76" s="118"/>
      <c r="E76" s="118"/>
      <c r="F76" s="118"/>
      <c r="G76" s="118"/>
      <c r="H76" s="26">
        <f>H63-H70</f>
        <v>21560</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17"/>
      <c r="C79" s="117"/>
      <c r="D79" s="117"/>
      <c r="E79" s="117"/>
      <c r="F79" s="117"/>
      <c r="G79" s="117"/>
      <c r="H79" s="117"/>
      <c r="I79" s="55"/>
      <c r="J79" s="16"/>
    </row>
    <row r="80" spans="2:10" ht="15" customHeight="1" outlineLevel="1" x14ac:dyDescent="0.3">
      <c r="I80" s="55"/>
    </row>
  </sheetData>
  <mergeCells count="50">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71:G71"/>
    <mergeCell ref="B72:G72"/>
    <mergeCell ref="B79:H79"/>
    <mergeCell ref="B75:G75"/>
    <mergeCell ref="B76:G76"/>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User</cp:lastModifiedBy>
  <cp:lastPrinted>2025-04-11T08:02:28Z</cp:lastPrinted>
  <dcterms:created xsi:type="dcterms:W3CDTF">2014-09-25T06:34:08Z</dcterms:created>
  <dcterms:modified xsi:type="dcterms:W3CDTF">2025-07-17T07:19:24Z</dcterms:modified>
</cp:coreProperties>
</file>